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6be2218c35cd38/Desktop/"/>
    </mc:Choice>
  </mc:AlternateContent>
  <xr:revisionPtr revIDLastSave="0" documentId="8_{C3BE549A-0239-4A99-93B6-EA1D7717276E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9" i="70" l="1"/>
  <c r="O90" i="70"/>
  <c r="N91" i="70"/>
  <c r="O91" i="70"/>
  <c r="P91" i="70" s="1"/>
  <c r="N92" i="70"/>
  <c r="O92" i="70"/>
  <c r="P92" i="70"/>
  <c r="N93" i="70"/>
  <c r="O93" i="70"/>
  <c r="P93" i="70"/>
  <c r="L91" i="70"/>
  <c r="L92" i="70"/>
  <c r="F91" i="70"/>
  <c r="F92" i="70"/>
  <c r="F93" i="70"/>
  <c r="N30" i="70"/>
  <c r="P30" i="70" s="1"/>
  <c r="O30" i="70"/>
  <c r="O31" i="70"/>
  <c r="L30" i="70"/>
  <c r="F30" i="70"/>
  <c r="N57" i="48"/>
  <c r="O57" i="48"/>
  <c r="P57" i="48"/>
  <c r="O58" i="48"/>
  <c r="N59" i="48"/>
  <c r="O59" i="48"/>
  <c r="P59" i="48" s="1"/>
  <c r="L57" i="48"/>
  <c r="F57" i="48"/>
  <c r="F59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B32" i="46"/>
  <c r="C32" i="46"/>
  <c r="B37" i="46"/>
  <c r="B38" i="46"/>
  <c r="C38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R6" i="67"/>
  <c r="R8" i="67"/>
  <c r="O37" i="93"/>
  <c r="P37" i="93"/>
  <c r="Q37" i="93" s="1"/>
  <c r="O38" i="93"/>
  <c r="Q38" i="93" s="1"/>
  <c r="P38" i="93"/>
  <c r="M37" i="93"/>
  <c r="G37" i="93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R63" i="91" s="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R41" i="91" s="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J37" i="36"/>
  <c r="D37" i="36"/>
  <c r="Q6" i="67"/>
  <c r="AJ63" i="91"/>
  <c r="U42" i="91"/>
  <c r="U43" i="91"/>
  <c r="U44" i="91"/>
  <c r="BA51" i="91"/>
  <c r="BB51" i="91"/>
  <c r="BA52" i="91"/>
  <c r="BB52" i="91"/>
  <c r="BA53" i="91"/>
  <c r="BB53" i="91"/>
  <c r="BA54" i="91"/>
  <c r="BB54" i="91"/>
  <c r="BA55" i="91"/>
  <c r="BB55" i="91"/>
  <c r="BA56" i="91"/>
  <c r="BA57" i="91"/>
  <c r="BA58" i="91"/>
  <c r="BA59" i="91"/>
  <c r="BA60" i="91"/>
  <c r="BA61" i="91"/>
  <c r="BB61" i="91"/>
  <c r="BA62" i="91"/>
  <c r="BB62" i="91"/>
  <c r="BA63" i="91"/>
  <c r="Q67" i="91"/>
  <c r="R67" i="91" s="1"/>
  <c r="Q66" i="91"/>
  <c r="R66" i="91" s="1"/>
  <c r="Q65" i="91"/>
  <c r="R52" i="91"/>
  <c r="R53" i="91"/>
  <c r="R54" i="91"/>
  <c r="R55" i="91"/>
  <c r="R56" i="91"/>
  <c r="R57" i="91"/>
  <c r="R58" i="91"/>
  <c r="R59" i="91"/>
  <c r="R60" i="91"/>
  <c r="R61" i="91"/>
  <c r="R62" i="91"/>
  <c r="R65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5" i="91"/>
  <c r="BA29" i="91"/>
  <c r="BA30" i="91"/>
  <c r="BA31" i="91"/>
  <c r="BA32" i="91"/>
  <c r="BA33" i="91"/>
  <c r="BA34" i="91"/>
  <c r="BA35" i="91"/>
  <c r="BA36" i="91"/>
  <c r="BA37" i="91"/>
  <c r="BA38" i="91"/>
  <c r="BA39" i="91"/>
  <c r="BA40" i="91"/>
  <c r="R30" i="91"/>
  <c r="R31" i="91"/>
  <c r="R32" i="91"/>
  <c r="R33" i="91"/>
  <c r="R34" i="91"/>
  <c r="R35" i="91"/>
  <c r="R36" i="91"/>
  <c r="R37" i="91"/>
  <c r="R38" i="91"/>
  <c r="R39" i="91"/>
  <c r="R40" i="91"/>
  <c r="R29" i="91"/>
  <c r="Q42" i="91"/>
  <c r="R42" i="91" s="1"/>
  <c r="Q43" i="91"/>
  <c r="Q44" i="91"/>
  <c r="R44" i="91" s="1"/>
  <c r="Q45" i="91"/>
  <c r="R45" i="91" s="1"/>
  <c r="P45" i="91"/>
  <c r="P43" i="91"/>
  <c r="P44" i="91"/>
  <c r="P42" i="91"/>
  <c r="BB8" i="91"/>
  <c r="BB9" i="91"/>
  <c r="BB10" i="91"/>
  <c r="BB11" i="91"/>
  <c r="BB12" i="91"/>
  <c r="BB13" i="91"/>
  <c r="BB14" i="91"/>
  <c r="BB15" i="91"/>
  <c r="BB16" i="91"/>
  <c r="BB17" i="91"/>
  <c r="BB18" i="91"/>
  <c r="BB7" i="91"/>
  <c r="AZ20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R23" i="91" s="1"/>
  <c r="BA7" i="91"/>
  <c r="BA8" i="91"/>
  <c r="BA9" i="91"/>
  <c r="BA10" i="91"/>
  <c r="BA11" i="91"/>
  <c r="BA12" i="91"/>
  <c r="BA13" i="91"/>
  <c r="BA14" i="91"/>
  <c r="BA15" i="91"/>
  <c r="BA16" i="91"/>
  <c r="BA17" i="91"/>
  <c r="BA18" i="91"/>
  <c r="Q22" i="91"/>
  <c r="R22" i="91" s="1"/>
  <c r="Q21" i="91"/>
  <c r="R21" i="91" s="1"/>
  <c r="P20" i="91"/>
  <c r="P21" i="91"/>
  <c r="P22" i="91"/>
  <c r="P23" i="91"/>
  <c r="X7" i="87"/>
  <c r="S20" i="87"/>
  <c r="V7" i="87"/>
  <c r="V20" i="87"/>
  <c r="V18" i="87"/>
  <c r="BB63" i="91" l="1"/>
  <c r="BA41" i="91"/>
  <c r="R43" i="91"/>
  <c r="BB41" i="91"/>
  <c r="N78" i="70"/>
  <c r="O78" i="70"/>
  <c r="P78" i="70" s="1"/>
  <c r="L78" i="70"/>
  <c r="F78" i="70"/>
  <c r="F79" i="70"/>
  <c r="N56" i="70"/>
  <c r="O56" i="70"/>
  <c r="P56" i="70" s="1"/>
  <c r="N57" i="70"/>
  <c r="O57" i="70"/>
  <c r="P57" i="70" s="1"/>
  <c r="N58" i="70"/>
  <c r="O58" i="70"/>
  <c r="O59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P27" i="70" s="1"/>
  <c r="N28" i="70"/>
  <c r="O28" i="70"/>
  <c r="P28" i="70" s="1"/>
  <c r="N29" i="70"/>
  <c r="O29" i="70"/>
  <c r="L27" i="70"/>
  <c r="L28" i="70"/>
  <c r="L29" i="70"/>
  <c r="F27" i="70"/>
  <c r="F28" i="70"/>
  <c r="F29" i="70"/>
  <c r="N88" i="68"/>
  <c r="O88" i="68"/>
  <c r="P88" i="68" s="1"/>
  <c r="N89" i="68"/>
  <c r="O89" i="68"/>
  <c r="P89" i="68" s="1"/>
  <c r="L88" i="68"/>
  <c r="F8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N94" i="48"/>
  <c r="O94" i="48"/>
  <c r="L94" i="48"/>
  <c r="F94" i="48"/>
  <c r="B32" i="81"/>
  <c r="C32" i="81"/>
  <c r="N90" i="86"/>
  <c r="O90" i="86"/>
  <c r="N91" i="86"/>
  <c r="O91" i="86"/>
  <c r="N92" i="86"/>
  <c r="O92" i="86"/>
  <c r="N93" i="86"/>
  <c r="O93" i="86"/>
  <c r="P93" i="86"/>
  <c r="L90" i="86"/>
  <c r="L91" i="86"/>
  <c r="L92" i="86"/>
  <c r="L93" i="86"/>
  <c r="F82" i="66"/>
  <c r="L82" i="66"/>
  <c r="N82" i="66"/>
  <c r="O82" i="66"/>
  <c r="J53" i="2"/>
  <c r="I53" i="2"/>
  <c r="C10" i="93"/>
  <c r="D10" i="93"/>
  <c r="R29" i="87"/>
  <c r="R11" i="87"/>
  <c r="Q33" i="87"/>
  <c r="R33" i="87"/>
  <c r="R31" i="87"/>
  <c r="S31" i="87"/>
  <c r="S29" i="87"/>
  <c r="R22" i="87"/>
  <c r="R20" i="87"/>
  <c r="Q18" i="87"/>
  <c r="R18" i="87"/>
  <c r="S18" i="87"/>
  <c r="R10" i="87"/>
  <c r="S10" i="87"/>
  <c r="S11" i="87" s="1"/>
  <c r="R9" i="87"/>
  <c r="S9" i="87"/>
  <c r="Q7" i="87"/>
  <c r="R7" i="87"/>
  <c r="S7" i="87"/>
  <c r="N24" i="83"/>
  <c r="O24" i="83"/>
  <c r="L24" i="83"/>
  <c r="L25" i="83"/>
  <c r="L55" i="70"/>
  <c r="N55" i="70"/>
  <c r="O55" i="70"/>
  <c r="L76" i="70"/>
  <c r="N76" i="70"/>
  <c r="O76" i="70"/>
  <c r="L77" i="70"/>
  <c r="N77" i="70"/>
  <c r="O77" i="70"/>
  <c r="L79" i="70"/>
  <c r="N79" i="70"/>
  <c r="O79" i="70"/>
  <c r="O80" i="70"/>
  <c r="L81" i="70"/>
  <c r="N81" i="70"/>
  <c r="O81" i="70"/>
  <c r="L82" i="70"/>
  <c r="N82" i="70"/>
  <c r="O82" i="70"/>
  <c r="L83" i="70"/>
  <c r="N83" i="70"/>
  <c r="O83" i="70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93" i="70"/>
  <c r="F76" i="70"/>
  <c r="F77" i="70"/>
  <c r="F81" i="70"/>
  <c r="F82" i="70"/>
  <c r="F83" i="70"/>
  <c r="F84" i="70"/>
  <c r="F85" i="70"/>
  <c r="F86" i="70"/>
  <c r="F87" i="70"/>
  <c r="F88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N92" i="48"/>
  <c r="O92" i="48"/>
  <c r="N93" i="48"/>
  <c r="O93" i="48"/>
  <c r="P93" i="48" s="1"/>
  <c r="L92" i="48"/>
  <c r="L93" i="48"/>
  <c r="F92" i="48"/>
  <c r="F93" i="48"/>
  <c r="N88" i="47"/>
  <c r="O88" i="47"/>
  <c r="N89" i="47"/>
  <c r="O89" i="47"/>
  <c r="N90" i="47"/>
  <c r="O90" i="47"/>
  <c r="N91" i="47"/>
  <c r="O91" i="47"/>
  <c r="N92" i="47"/>
  <c r="O92" i="47"/>
  <c r="L88" i="47"/>
  <c r="L89" i="47"/>
  <c r="L90" i="47"/>
  <c r="L91" i="47"/>
  <c r="L92" i="47"/>
  <c r="L93" i="47"/>
  <c r="F88" i="47"/>
  <c r="F89" i="47"/>
  <c r="F90" i="47"/>
  <c r="F91" i="47"/>
  <c r="F92" i="47"/>
  <c r="F93" i="47"/>
  <c r="O60" i="47"/>
  <c r="N90" i="81"/>
  <c r="O90" i="81"/>
  <c r="L90" i="81"/>
  <c r="F90" i="81"/>
  <c r="F90" i="86"/>
  <c r="F91" i="86"/>
  <c r="F92" i="86"/>
  <c r="F93" i="86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P85" i="68" s="1"/>
  <c r="N86" i="68"/>
  <c r="O86" i="68"/>
  <c r="N87" i="68"/>
  <c r="O87" i="68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L84" i="48"/>
  <c r="N84" i="48"/>
  <c r="O84" i="48"/>
  <c r="L85" i="48"/>
  <c r="N85" i="48"/>
  <c r="O85" i="48"/>
  <c r="L86" i="48"/>
  <c r="N86" i="48"/>
  <c r="O86" i="48"/>
  <c r="L87" i="48"/>
  <c r="N87" i="48"/>
  <c r="O87" i="48"/>
  <c r="P87" i="48" s="1"/>
  <c r="L88" i="48"/>
  <c r="N88" i="48"/>
  <c r="O88" i="48"/>
  <c r="L89" i="48"/>
  <c r="N89" i="48"/>
  <c r="O89" i="48"/>
  <c r="L90" i="48"/>
  <c r="N90" i="48"/>
  <c r="O90" i="48"/>
  <c r="L91" i="48"/>
  <c r="N91" i="48"/>
  <c r="O91" i="48"/>
  <c r="P91" i="48" s="1"/>
  <c r="F84" i="48"/>
  <c r="F85" i="48"/>
  <c r="F86" i="48"/>
  <c r="F87" i="48"/>
  <c r="F88" i="48"/>
  <c r="N93" i="47"/>
  <c r="O93" i="47"/>
  <c r="E90" i="86"/>
  <c r="E91" i="86"/>
  <c r="E92" i="86"/>
  <c r="E93" i="86"/>
  <c r="E94" i="86"/>
  <c r="F94" i="86"/>
  <c r="F96" i="86"/>
  <c r="I50" i="93"/>
  <c r="J50" i="93"/>
  <c r="I53" i="93"/>
  <c r="J53" i="93"/>
  <c r="H37" i="36"/>
  <c r="B37" i="36"/>
  <c r="S32" i="87"/>
  <c r="S33" i="87" s="1"/>
  <c r="S21" i="87"/>
  <c r="S22" i="87" s="1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24" i="83" l="1"/>
  <c r="P58" i="70"/>
  <c r="P91" i="47"/>
  <c r="P93" i="47"/>
  <c r="R19" i="91"/>
  <c r="BB19" i="91"/>
  <c r="P87" i="70"/>
  <c r="P77" i="70"/>
  <c r="P83" i="70"/>
  <c r="P79" i="70"/>
  <c r="P60" i="70"/>
  <c r="P29" i="70"/>
  <c r="P87" i="68"/>
  <c r="P53" i="66"/>
  <c r="P94" i="48"/>
  <c r="P92" i="47"/>
  <c r="P90" i="47"/>
  <c r="P88" i="47"/>
  <c r="P91" i="86"/>
  <c r="P92" i="86"/>
  <c r="P90" i="86"/>
  <c r="P91" i="83"/>
  <c r="P94" i="83"/>
  <c r="P92" i="83"/>
  <c r="P88" i="83"/>
  <c r="P88" i="70"/>
  <c r="P84" i="70"/>
  <c r="P85" i="70"/>
  <c r="P81" i="70"/>
  <c r="P86" i="70"/>
  <c r="P82" i="70"/>
  <c r="P22" i="70"/>
  <c r="P80" i="66"/>
  <c r="P82" i="66"/>
  <c r="P78" i="66"/>
  <c r="P81" i="66"/>
  <c r="P77" i="66"/>
  <c r="P75" i="66"/>
  <c r="P24" i="66"/>
  <c r="P90" i="81"/>
  <c r="P76" i="70"/>
  <c r="P55" i="70"/>
  <c r="P21" i="70"/>
  <c r="P19" i="70"/>
  <c r="P30" i="68"/>
  <c r="P74" i="66"/>
  <c r="P76" i="66"/>
  <c r="P79" i="66"/>
  <c r="P84" i="48"/>
  <c r="P92" i="48"/>
  <c r="P89" i="47"/>
  <c r="AZ42" i="92"/>
  <c r="AZ21" i="92"/>
  <c r="AZ66" i="92"/>
  <c r="AZ63" i="91"/>
  <c r="P24" i="70"/>
  <c r="P84" i="68"/>
  <c r="P73" i="66"/>
  <c r="P90" i="48"/>
  <c r="P86" i="48"/>
  <c r="P25" i="70"/>
  <c r="P23" i="70"/>
  <c r="P26" i="70"/>
  <c r="P20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BA42" i="91" s="1"/>
  <c r="AI43" i="91"/>
  <c r="BA43" i="91" s="1"/>
  <c r="AI44" i="91"/>
  <c r="BA44" i="91" s="1"/>
  <c r="AI45" i="91"/>
  <c r="BA45" i="91" s="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P87" i="83" s="1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N53" i="48"/>
  <c r="O53" i="48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R64" i="91" l="1"/>
  <c r="P53" i="48"/>
  <c r="P74" i="70"/>
  <c r="P29" i="83"/>
  <c r="P53" i="70"/>
  <c r="AZ22" i="91"/>
  <c r="P79" i="83"/>
  <c r="P89" i="46"/>
  <c r="P54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F94" i="70" l="1"/>
  <c r="O94" i="70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O33" i="93" s="1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56" i="93"/>
  <c r="E58" i="93"/>
  <c r="E16" i="93"/>
  <c r="E12" i="93"/>
  <c r="E8" i="93"/>
  <c r="E9" i="93"/>
  <c r="E15" i="93"/>
  <c r="E11" i="93"/>
  <c r="E19" i="93"/>
  <c r="E14" i="93"/>
  <c r="E18" i="93"/>
  <c r="E17" i="93"/>
  <c r="E4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E53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BA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BC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R66" i="92" s="1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K44" i="92" s="1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K43" i="92" s="1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C37" i="92" s="1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C36" i="92" s="1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C35" i="92" s="1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R22" i="92" s="1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K21" i="92" s="1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AI67" i="91"/>
  <c r="BA67" i="91" s="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AI66" i="91"/>
  <c r="BA66" i="91" s="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I65" i="91"/>
  <c r="BA65" i="91" s="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BB64" i="91" s="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BC60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BC59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BC58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BC57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BC56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K44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AI23" i="91"/>
  <c r="BA23" i="91" s="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AI22" i="91"/>
  <c r="BA22" i="91" s="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I21" i="91"/>
  <c r="BA21" i="91" s="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BA20" i="91" s="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AK65" i="92" l="1"/>
  <c r="R65" i="92"/>
  <c r="BC34" i="92"/>
  <c r="R43" i="92"/>
  <c r="R21" i="92"/>
  <c r="E59" i="93"/>
  <c r="AK65" i="91"/>
  <c r="BB65" i="91"/>
  <c r="BB66" i="91"/>
  <c r="BC66" i="91" s="1"/>
  <c r="BB67" i="91"/>
  <c r="BC67" i="91" s="1"/>
  <c r="AK21" i="91"/>
  <c r="BB21" i="91"/>
  <c r="BC21" i="91" s="1"/>
  <c r="BB22" i="91"/>
  <c r="BC22" i="91" s="1"/>
  <c r="BB23" i="91"/>
  <c r="BC23" i="91" s="1"/>
  <c r="R20" i="91"/>
  <c r="BB20" i="91"/>
  <c r="BC20" i="91" s="1"/>
  <c r="E54" i="93"/>
  <c r="BC31" i="92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R64" i="92"/>
  <c r="AK42" i="92"/>
  <c r="AK20" i="92"/>
  <c r="AK64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C43" i="92" s="1"/>
  <c r="BB44" i="92"/>
  <c r="BC44" i="92" s="1"/>
  <c r="AK66" i="92"/>
  <c r="A41" i="92"/>
  <c r="BB19" i="92"/>
  <c r="BC19" i="92" s="1"/>
  <c r="BB20" i="92"/>
  <c r="BB21" i="92"/>
  <c r="BC21" i="92" s="1"/>
  <c r="BB22" i="92"/>
  <c r="BC22" i="92" s="1"/>
  <c r="BB23" i="92"/>
  <c r="BC23" i="92" s="1"/>
  <c r="AK19" i="91"/>
  <c r="AK20" i="91"/>
  <c r="AK41" i="91"/>
  <c r="AK42" i="91"/>
  <c r="BC63" i="91"/>
  <c r="BC64" i="91"/>
  <c r="BC65" i="91"/>
  <c r="AK22" i="91"/>
  <c r="AK23" i="91"/>
  <c r="BC65" i="92" l="1"/>
  <c r="E60" i="93"/>
  <c r="K40" i="93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F61" i="70" s="1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E95" i="86" l="1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H32" i="81"/>
  <c r="I32" i="81"/>
  <c r="B61" i="3"/>
  <c r="C61" i="3"/>
  <c r="N94" i="86"/>
  <c r="O94" i="86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L58" i="47"/>
  <c r="F58" i="47"/>
  <c r="F32" i="70" l="1"/>
  <c r="P94" i="86"/>
  <c r="P28" i="66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F89" i="48"/>
  <c r="F90" i="48"/>
  <c r="F91" i="48"/>
  <c r="L59" i="48"/>
  <c r="N60" i="46"/>
  <c r="O60" i="46"/>
  <c r="L60" i="46"/>
  <c r="F60" i="46"/>
  <c r="P65" i="66" l="1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E96" i="86" s="1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H15" i="80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H15" i="74" l="1"/>
  <c r="M15" i="72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K59" i="48"/>
  <c r="E59" i="48"/>
  <c r="D59" i="48"/>
  <c r="K58" i="48"/>
  <c r="E58" i="48"/>
  <c r="D58" i="48"/>
  <c r="K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O33" i="46"/>
  <c r="N33" i="46"/>
  <c r="L33" i="46"/>
  <c r="F33" i="46"/>
  <c r="E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33" i="36" l="1"/>
  <c r="J20" i="2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<sst xmlns="http://schemas.openxmlformats.org/spreadsheetml/2006/main" count="2032" uniqueCount="243">
  <si>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</si>
  <si>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</si>
  <si>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</si>
  <si>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</si>
  <si>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</si>
  <si>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</si>
  <si>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</si>
  <si>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</si>
  <si>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</si>
  <si>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</si>
  <si>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</si>
  <si>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</si>
  <si>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</si>
  <si>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</si>
  <si>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</si>
  <si>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</si>
  <si>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</si>
  <si>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</si>
  <si>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</si>
  <si>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</si>
  <si>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</si>
  <si>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</si>
  <si>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</si>
  <si>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</si>
  <si>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</si>
  <si>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</si>
  <si>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</si>
  <si>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</si>
  <si>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</si>
  <si>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</si>
  <si>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</si>
  <si>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</si>
  <si>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</si>
  <si>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</si>
  <si>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</si>
  <si>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</si>
  <si>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</si>
  <si>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</si>
  <si>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</si>
  <si>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</si>
  <si>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</si>
  <si>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</si>
  <si>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</si>
  <si>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</si>
  <si>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</si>
  <si>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</si>
  <si>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</si>
  <si>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</si>
  <si>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</si>
  <si>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</si>
  <si>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</si>
  <si>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</si>
  <si>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</si>
  <si>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</si>
  <si>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</si>
  <si>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</si>
  <si>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</si>
  <si>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</si>
  <si>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</si>
  <si>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</si>
  <si>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</si>
  <si>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</si>
  <si>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</si>
  <si>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</si>
  <si>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</si>
  <si>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</si>
  <si>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</si>
  <si>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</si>
  <si>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</si>
  <si>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</si>
  <si>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</si>
  <si>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</si>
  <si>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</si>
  <si>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</si>
  <si>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</si>
  <si>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</si>
  <si>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</si>
  <si>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</si>
  <si>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</si>
  <si>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</si>
  <si>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</si>
  <si>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</si>
  <si>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</si>
  <si>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</si>
  <si>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</si>
  <si>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</si>
  <si>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</si>
  <si>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</si>
  <si>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</si>
  <si>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</si>
  <si>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</si>
  <si>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</si>
  <si>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</si>
  <si>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</si>
  <si>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</si>
  <si>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</si>
  <si>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</si>
  <si>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</si>
  <si>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</si>
  <si>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</si>
  <si>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</si>
  <si>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</si>
  <si>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</si>
  <si>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</si>
  <si>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</si>
  <si>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</si>
  <si>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</si>
  <si>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</si>
  <si>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</si>
  <si>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</si>
  <si>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</si>
  <si>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</si>
  <si>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</si>
  <si>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</si>
  <si>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</si>
  <si>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</si>
  <si>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</si>
  <si>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</si>
  <si>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</si>
  <si>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</si>
  <si>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</si>
  <si>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</si>
  <si>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</si>
  <si>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</si>
  <si>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</si>
  <si>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</si>
  <si>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</si>
  <si>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</si>
  <si>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</si>
  <si>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</si>
  <si>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</si>
  <si>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</si>
  <si>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</si>
  <si>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</si>
  <si>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</si>
  <si>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</si>
  <si>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</si>
  <si>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</si>
  <si>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</si>
  <si>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</si>
  <si>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</si>
  <si>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</si>
  <si>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</si>
  <si>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</si>
  <si>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</si>
  <si>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</si>
  <si>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</si>
  <si>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</si>
  <si>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</si>
  <si>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</si>
  <si>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</si>
  <si>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</si>
  <si>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</si>
  <si>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2015 - Dados Definitivos Revistos</t>
  </si>
  <si>
    <t>2024 - Dados Definitivos (08-08-2025)</t>
  </si>
  <si>
    <t>2025 - Dados Preliminares (08-08-2025)</t>
  </si>
  <si>
    <t>jan-jun</t>
  </si>
  <si>
    <t>jul 2023 a jun 2024</t>
  </si>
  <si>
    <t>jul 2024 a jun 2025</t>
  </si>
  <si>
    <t>Exportações por Tipo de Produto - junho 2025 vs junho 2024</t>
  </si>
  <si>
    <t>Evolução das Exportações de Vinho (NC 2204) por Mercado / Acondicionamento - jun 2025 vs jun 2024</t>
  </si>
  <si>
    <t>Evolução das Exportações com Destino a uma Seleção de Mercados (NC 2204) - jun 2025 vs a jun 2024</t>
  </si>
  <si>
    <t>Junho  2025 versus Junho 2024</t>
  </si>
  <si>
    <t>5 - Exportações por Tipo de produto - junho 2025 vs junho 2024</t>
  </si>
  <si>
    <t>7 - Evolução das Exportações de Vinho (NC 2204) por Mercado / Acondicionamento - junho 2025 vs junho  2024</t>
  </si>
  <si>
    <t>9 - Evolução das Exportações com Destino a uma Selecção de Mercado - junho  2025 vs junho 2024</t>
  </si>
  <si>
    <t>FRANCA</t>
  </si>
  <si>
    <t>E.U.AMERICA</t>
  </si>
  <si>
    <t>BRASIL</t>
  </si>
  <si>
    <t>REINO UNIDO</t>
  </si>
  <si>
    <t>CANADA</t>
  </si>
  <si>
    <t>ALEMANHA</t>
  </si>
  <si>
    <t>ANGOLA</t>
  </si>
  <si>
    <t>PAISES BAIXOS</t>
  </si>
  <si>
    <t>POLONIA</t>
  </si>
  <si>
    <t>BELGICA</t>
  </si>
  <si>
    <t>ESPANHA</t>
  </si>
  <si>
    <t>SUICA</t>
  </si>
  <si>
    <t>FEDERAÇÃO RUSSA</t>
  </si>
  <si>
    <t>SUECIA</t>
  </si>
  <si>
    <t>DINAMARCA</t>
  </si>
  <si>
    <t>PAISES PT N/ DETERM.</t>
  </si>
  <si>
    <t>NORUEGA</t>
  </si>
  <si>
    <t>LUXEMBURGO</t>
  </si>
  <si>
    <t>FINLANDIA</t>
  </si>
  <si>
    <t>ITALIA</t>
  </si>
  <si>
    <t>JAPAO</t>
  </si>
  <si>
    <t>UCRANIA</t>
  </si>
  <si>
    <t>GUINE BISSAU</t>
  </si>
  <si>
    <t>CHINA</t>
  </si>
  <si>
    <t>IRLANDA</t>
  </si>
  <si>
    <t>LETONIA</t>
  </si>
  <si>
    <t>ROMENIA</t>
  </si>
  <si>
    <t>AUSTRIA</t>
  </si>
  <si>
    <t>ESTONIA</t>
  </si>
  <si>
    <t>CHIPRE</t>
  </si>
  <si>
    <t>REP. CHECA</t>
  </si>
  <si>
    <t>LITUANIA</t>
  </si>
  <si>
    <t>BULGARIA</t>
  </si>
  <si>
    <t>HUNGRIA</t>
  </si>
  <si>
    <t>GRECIA</t>
  </si>
  <si>
    <t>S.TOME PRINCIPE</t>
  </si>
  <si>
    <t>AUSTRALIA</t>
  </si>
  <si>
    <t>COREIA DO SUL</t>
  </si>
  <si>
    <t>MACAU</t>
  </si>
  <si>
    <t>ISRAEL</t>
  </si>
  <si>
    <t>CABO VERDE</t>
  </si>
  <si>
    <t>EMIRATOS ARABES</t>
  </si>
  <si>
    <t>COLOMBIA</t>
  </si>
  <si>
    <t>MEXICO</t>
  </si>
  <si>
    <t>MOCAMBIQUE</t>
  </si>
  <si>
    <t>BIELORRUSSIA</t>
  </si>
  <si>
    <t>URUGUAI</t>
  </si>
  <si>
    <t>SINGAPURA</t>
  </si>
  <si>
    <t>HONG-KONG</t>
  </si>
  <si>
    <t>REP. ESLOVACA</t>
  </si>
  <si>
    <t>AFRICA DO SUL</t>
  </si>
  <si>
    <t>NOVA ZELANDIA</t>
  </si>
  <si>
    <t>GANA</t>
  </si>
  <si>
    <t>SUAZILANDIA</t>
  </si>
  <si>
    <t>ISLANDIA</t>
  </si>
  <si>
    <t>ANDORRA</t>
  </si>
  <si>
    <t>TAIWAN</t>
  </si>
  <si>
    <t>MALTA</t>
  </si>
  <si>
    <t>CAMAROES</t>
  </si>
  <si>
    <t>RUANDA</t>
  </si>
  <si>
    <t>ESLOVENIA</t>
  </si>
  <si>
    <t>TURQUIA</t>
  </si>
  <si>
    <t>MARROCOS</t>
  </si>
  <si>
    <t>ZAIRE</t>
  </si>
  <si>
    <t>SENEGAL</t>
  </si>
  <si>
    <t>INDIA</t>
  </si>
  <si>
    <t>PROV/ABAST.BORDO PT</t>
  </si>
  <si>
    <t>VENEZUELA</t>
  </si>
  <si>
    <t>NIGERIA</t>
  </si>
  <si>
    <t>SERVIA</t>
  </si>
  <si>
    <t>INDONESIA</t>
  </si>
  <si>
    <t>COSTA DO MARFIM</t>
  </si>
  <si>
    <t>ARGENTINA</t>
  </si>
  <si>
    <t>QUENIA</t>
  </si>
  <si>
    <t>PARAGUAI</t>
  </si>
  <si>
    <t>NAMIBIA</t>
  </si>
  <si>
    <t>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</si>
</sst>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8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31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3" fontId="0" fillId="0" borderId="17" xfId="0" applyNumberFormat="1" applyBorder="1"/>
    <xf numFmtId="164" fontId="10" fillId="0" borderId="2" xfId="0" applyNumberFormat="1" applyFont="1" applyBorder="1"/>
    <xf numFmtId="164" fontId="10" fillId="0" borderId="24" xfId="0" applyNumberFormat="1" applyFont="1" applyBorder="1"/>
    <xf numFmtId="164" fontId="18" fillId="0" borderId="2" xfId="0" applyNumberFormat="1" applyFont="1" applyBorder="1"/>
    <xf numFmtId="164" fontId="18" fillId="0" borderId="24" xfId="0" applyNumberFormat="1" applyFon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O21" sqref="O21"/>
    </sheetView>
  </sheetViews>
  <sheetFormatPr defaultRowHeight="15" x14ac:dyDescent="0.25"/>
  <cols>
    <col min="1" max="1" width="3.140625" customWidth="1"/>
  </cols>
  <sheetData>
    <row r="2" spans="2:11" ht="15.75" x14ac:dyDescent="0.25">
      <c r="E2" s="326" t="s">
        <v>25</v>
      </c>
      <c r="F2" s="326"/>
      <c r="G2" s="326"/>
      <c r="H2" s="326"/>
      <c r="I2" s="326"/>
      <c r="J2" s="326"/>
      <c r="K2" s="326"/>
    </row>
    <row r="3" spans="2:11" ht="15.75" x14ac:dyDescent="0.25">
      <c r="E3" s="326" t="s">
        <v>162</v>
      </c>
      <c r="F3" s="326"/>
      <c r="G3" s="326"/>
      <c r="H3" s="326"/>
      <c r="I3" s="326"/>
      <c r="J3" s="326"/>
      <c r="K3" s="326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163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164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165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18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13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7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151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 / 2024</v>
      </c>
      <c r="N5" s="374" t="str">
        <f>B5</f>
        <v>jan-jun</v>
      </c>
      <c r="O5" s="372"/>
      <c r="P5" s="131" t="str">
        <f>L5</f>
        <v>2025 / 2024</v>
      </c>
    </row>
    <row r="6" spans="1:17" ht="19.5" customHeight="1" thickBot="1" x14ac:dyDescent="0.3">
      <c r="A6" s="382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166</v>
      </c>
      <c r="B7" s="19">
        <v>170565.84999999983</v>
      </c>
      <c r="C7" s="147">
        <v>171540.87</v>
      </c>
      <c r="D7" s="214">
        <f>B7/$B$33</f>
        <v>0.10226053439380862</v>
      </c>
      <c r="E7" s="246">
        <f>C7/$C$33</f>
        <v>0.1015141089278857</v>
      </c>
      <c r="F7" s="52">
        <f>(C7-B7)/B7</f>
        <v>5.7163846104021712E-3</v>
      </c>
      <c r="H7" s="19">
        <v>51708.495999999992</v>
      </c>
      <c r="I7" s="147">
        <v>52696.653000000006</v>
      </c>
      <c r="J7" s="214">
        <f t="shared" ref="J7:J32" si="0">H7/$H$33</f>
        <v>0.1133020477362883</v>
      </c>
      <c r="K7" s="246">
        <f>I7/$I$33</f>
        <v>0.1160198655093759</v>
      </c>
      <c r="L7" s="52">
        <f>(I7-H7)/H7</f>
        <v>1.9110147779196941E-2</v>
      </c>
      <c r="N7" s="40">
        <f t="shared" ref="N7:N33" si="1">(H7/B7)*10</f>
        <v>3.0315855137473324</v>
      </c>
      <c r="O7" s="149">
        <f t="shared" ref="O7:O33" si="2">(I7/C7)*10</f>
        <v>3.071959061417842</v>
      </c>
      <c r="P7" s="52">
        <f>(O7-N7)/N7</f>
        <v>1.3317634448188136E-2</v>
      </c>
      <c r="Q7" s="2"/>
    </row>
    <row r="8" spans="1:17" ht="20.100000000000001" customHeight="1" x14ac:dyDescent="0.25">
      <c r="A8" s="8" t="s">
        <v>167</v>
      </c>
      <c r="B8" s="19">
        <v>120096.56999999999</v>
      </c>
      <c r="C8" s="140">
        <v>117362.34999999996</v>
      </c>
      <c r="D8" s="214">
        <f t="shared" ref="D8:D32" si="3">B8/$B$33</f>
        <v>7.2002334740884272E-2</v>
      </c>
      <c r="E8" s="215">
        <f t="shared" ref="E8:E32" si="4">C8/$C$33</f>
        <v>6.945245399497299E-2</v>
      </c>
      <c r="F8" s="52">
        <f t="shared" ref="F8:F33" si="5">(C8-B8)/B8</f>
        <v>-2.2766845048114451E-2</v>
      </c>
      <c r="H8" s="19">
        <v>50097.893000000033</v>
      </c>
      <c r="I8" s="140">
        <v>46640.709000000017</v>
      </c>
      <c r="J8" s="214">
        <f t="shared" si="0"/>
        <v>0.10977294455003038</v>
      </c>
      <c r="K8" s="215">
        <f t="shared" ref="K8:K32" si="6">I8/$I$33</f>
        <v>0.10268676428922231</v>
      </c>
      <c r="L8" s="52">
        <f t="shared" ref="L8:L33" si="7">(I8-H8)/H8</f>
        <v>-6.9008570879418293E-2</v>
      </c>
      <c r="N8" s="40">
        <f t="shared" si="1"/>
        <v>4.1714674282537825</v>
      </c>
      <c r="O8" s="143">
        <f t="shared" si="2"/>
        <v>3.9740776322219205</v>
      </c>
      <c r="P8" s="52">
        <f t="shared" ref="P8:P33" si="8">(O8-N8)/N8</f>
        <v>-4.7319030875063395E-2</v>
      </c>
      <c r="Q8" s="2"/>
    </row>
    <row r="9" spans="1:17" ht="20.100000000000001" customHeight="1" x14ac:dyDescent="0.25">
      <c r="A9" s="8" t="s">
        <v>168</v>
      </c>
      <c r="B9" s="19">
        <v>127805.06000000004</v>
      </c>
      <c r="C9" s="140">
        <v>124817.14999999997</v>
      </c>
      <c r="D9" s="214">
        <f t="shared" si="3"/>
        <v>7.6623859546519957E-2</v>
      </c>
      <c r="E9" s="215">
        <f t="shared" si="4"/>
        <v>7.3864040453847798E-2</v>
      </c>
      <c r="F9" s="52">
        <f t="shared" si="5"/>
        <v>-2.3378651831156571E-2</v>
      </c>
      <c r="H9" s="19">
        <v>38931.11799999998</v>
      </c>
      <c r="I9" s="140">
        <v>39075.226999999999</v>
      </c>
      <c r="J9" s="214">
        <f t="shared" si="0"/>
        <v>8.5304654578680278E-2</v>
      </c>
      <c r="K9" s="215">
        <f t="shared" si="6"/>
        <v>8.6030180726816438E-2</v>
      </c>
      <c r="L9" s="52">
        <f t="shared" si="7"/>
        <v>3.7016404203963175E-3</v>
      </c>
      <c r="N9" s="40">
        <f t="shared" si="1"/>
        <v>3.0461327587499247</v>
      </c>
      <c r="O9" s="143">
        <f t="shared" si="2"/>
        <v>3.1305975981665988</v>
      </c>
      <c r="P9" s="52">
        <f t="shared" si="8"/>
        <v>2.7728548328713295E-2</v>
      </c>
      <c r="Q9" s="2"/>
    </row>
    <row r="10" spans="1:17" ht="20.100000000000001" customHeight="1" x14ac:dyDescent="0.25">
      <c r="A10" s="8" t="s">
        <v>169</v>
      </c>
      <c r="B10" s="19">
        <v>96025.189999999959</v>
      </c>
      <c r="C10" s="140">
        <v>94499.790000000037</v>
      </c>
      <c r="D10" s="214">
        <f t="shared" si="3"/>
        <v>5.7570652300369701E-2</v>
      </c>
      <c r="E10" s="215">
        <f t="shared" si="4"/>
        <v>5.5922894501597951E-2</v>
      </c>
      <c r="F10" s="52">
        <f t="shared" si="5"/>
        <v>-1.5885415066608274E-2</v>
      </c>
      <c r="H10" s="19">
        <v>31040.726999999966</v>
      </c>
      <c r="I10" s="140">
        <v>31840.388000000006</v>
      </c>
      <c r="J10" s="214">
        <f t="shared" si="0"/>
        <v>6.801547529680789E-2</v>
      </c>
      <c r="K10" s="215">
        <f t="shared" si="6"/>
        <v>7.0101559078644834E-2</v>
      </c>
      <c r="L10" s="52">
        <f t="shared" si="7"/>
        <v>2.5761671110346124E-2</v>
      </c>
      <c r="N10" s="40">
        <f t="shared" si="1"/>
        <v>3.2325608520014364</v>
      </c>
      <c r="O10" s="143">
        <f t="shared" si="2"/>
        <v>3.3693607149814824</v>
      </c>
      <c r="P10" s="52">
        <f t="shared" si="8"/>
        <v>4.2319346562446458E-2</v>
      </c>
      <c r="Q10" s="2"/>
    </row>
    <row r="11" spans="1:17" ht="20.100000000000001" customHeight="1" x14ac:dyDescent="0.25">
      <c r="A11" s="8" t="s">
        <v>170</v>
      </c>
      <c r="B11" s="19">
        <v>58976.189999999995</v>
      </c>
      <c r="C11" s="140">
        <v>62700.149999999994</v>
      </c>
      <c r="D11" s="214">
        <f t="shared" si="3"/>
        <v>3.5358406773165894E-2</v>
      </c>
      <c r="E11" s="215">
        <f t="shared" si="4"/>
        <v>3.7104567890408696E-2</v>
      </c>
      <c r="F11" s="52">
        <f t="shared" si="5"/>
        <v>6.3143448228853025E-2</v>
      </c>
      <c r="H11" s="19">
        <v>23621.763999999996</v>
      </c>
      <c r="I11" s="140">
        <v>24098.270999999986</v>
      </c>
      <c r="J11" s="214">
        <f t="shared" si="0"/>
        <v>5.1759274381976542E-2</v>
      </c>
      <c r="K11" s="215">
        <f t="shared" si="6"/>
        <v>5.3056086131855314E-2</v>
      </c>
      <c r="L11" s="52">
        <f t="shared" si="7"/>
        <v>2.0172371546849362E-2</v>
      </c>
      <c r="N11" s="40">
        <f t="shared" si="1"/>
        <v>4.0053051918070661</v>
      </c>
      <c r="O11" s="143">
        <f t="shared" si="2"/>
        <v>3.8434152071406507</v>
      </c>
      <c r="P11" s="52">
        <f t="shared" si="8"/>
        <v>-4.0418888677338435E-2</v>
      </c>
      <c r="Q11" s="2"/>
    </row>
    <row r="12" spans="1:17" ht="20.100000000000001" customHeight="1" x14ac:dyDescent="0.25">
      <c r="A12" s="8" t="s">
        <v>171</v>
      </c>
      <c r="B12" s="19">
        <v>108562.60999999996</v>
      </c>
      <c r="C12" s="140">
        <v>109204.48000000001</v>
      </c>
      <c r="D12" s="214">
        <f t="shared" si="3"/>
        <v>6.5087299208995461E-2</v>
      </c>
      <c r="E12" s="215">
        <f t="shared" si="4"/>
        <v>6.4624806194192197E-2</v>
      </c>
      <c r="F12" s="52">
        <f t="shared" si="5"/>
        <v>5.9124407565372076E-3</v>
      </c>
      <c r="H12" s="19">
        <v>24011.142000000003</v>
      </c>
      <c r="I12" s="140">
        <v>23950.158999999985</v>
      </c>
      <c r="J12" s="214">
        <f t="shared" si="0"/>
        <v>5.261246734166853E-2</v>
      </c>
      <c r="K12" s="215">
        <f t="shared" si="6"/>
        <v>5.2729994561669158E-2</v>
      </c>
      <c r="L12" s="52">
        <f t="shared" si="7"/>
        <v>-2.5397792408215466E-3</v>
      </c>
      <c r="N12" s="40">
        <f t="shared" si="1"/>
        <v>2.211732197669162</v>
      </c>
      <c r="O12" s="143">
        <f t="shared" si="2"/>
        <v>2.1931480283592744</v>
      </c>
      <c r="P12" s="52">
        <f t="shared" si="8"/>
        <v>-8.4025404745983988E-3</v>
      </c>
      <c r="Q12" s="2"/>
    </row>
    <row r="13" spans="1:17" ht="20.100000000000001" customHeight="1" x14ac:dyDescent="0.25">
      <c r="A13" s="8" t="s">
        <v>172</v>
      </c>
      <c r="B13" s="19">
        <v>153526.27999999997</v>
      </c>
      <c r="C13" s="140">
        <v>182130.65999999992</v>
      </c>
      <c r="D13" s="214">
        <f t="shared" si="3"/>
        <v>9.2044682076121959E-2</v>
      </c>
      <c r="E13" s="215">
        <f t="shared" si="4"/>
        <v>0.10778091342516631</v>
      </c>
      <c r="F13" s="52">
        <f t="shared" si="5"/>
        <v>0.18631585419773053</v>
      </c>
      <c r="H13" s="19">
        <v>17231.138999999999</v>
      </c>
      <c r="I13" s="140">
        <v>23724.775999999998</v>
      </c>
      <c r="J13" s="214">
        <f t="shared" si="0"/>
        <v>3.7756335700203293E-2</v>
      </c>
      <c r="K13" s="215">
        <f t="shared" si="6"/>
        <v>5.2233778884591943E-2</v>
      </c>
      <c r="L13" s="52">
        <f t="shared" si="7"/>
        <v>0.37685477437098031</v>
      </c>
      <c r="N13" s="40">
        <f t="shared" si="1"/>
        <v>1.1223576185132607</v>
      </c>
      <c r="O13" s="143">
        <f t="shared" si="2"/>
        <v>1.3026239513984086</v>
      </c>
      <c r="P13" s="52">
        <f t="shared" si="8"/>
        <v>0.16061398783387693</v>
      </c>
      <c r="Q13" s="2"/>
    </row>
    <row r="14" spans="1:17" ht="20.100000000000001" customHeight="1" x14ac:dyDescent="0.25">
      <c r="A14" s="8" t="s">
        <v>173</v>
      </c>
      <c r="B14" s="19">
        <v>65274.090000000004</v>
      </c>
      <c r="C14" s="140">
        <v>65707.359999999986</v>
      </c>
      <c r="D14" s="214">
        <f t="shared" si="3"/>
        <v>3.9134230711889671E-2</v>
      </c>
      <c r="E14" s="215">
        <f t="shared" si="4"/>
        <v>3.8884168538983153E-2</v>
      </c>
      <c r="F14" s="52">
        <f t="shared" si="5"/>
        <v>6.6377026474054596E-3</v>
      </c>
      <c r="H14" s="19">
        <v>21398.70099999999</v>
      </c>
      <c r="I14" s="140">
        <v>22939.535999999989</v>
      </c>
      <c r="J14" s="214">
        <f t="shared" si="0"/>
        <v>4.6888167897912933E-2</v>
      </c>
      <c r="K14" s="215">
        <f t="shared" si="6"/>
        <v>5.0504951074738756E-2</v>
      </c>
      <c r="L14" s="52">
        <f t="shared" si="7"/>
        <v>7.2006006345899209E-2</v>
      </c>
      <c r="N14" s="40">
        <f t="shared" si="1"/>
        <v>3.278284078720973</v>
      </c>
      <c r="O14" s="143">
        <f t="shared" si="2"/>
        <v>3.4911668951545143</v>
      </c>
      <c r="P14" s="52">
        <f t="shared" si="8"/>
        <v>6.4937269413393159E-2</v>
      </c>
      <c r="Q14" s="2"/>
    </row>
    <row r="15" spans="1:17" ht="20.100000000000001" customHeight="1" x14ac:dyDescent="0.25">
      <c r="A15" s="8" t="s">
        <v>174</v>
      </c>
      <c r="B15" s="19">
        <v>80854.219999999972</v>
      </c>
      <c r="C15" s="140">
        <v>87933.689999999988</v>
      </c>
      <c r="D15" s="214">
        <f t="shared" si="3"/>
        <v>4.8475094781250609E-2</v>
      </c>
      <c r="E15" s="215">
        <f t="shared" si="4"/>
        <v>5.2037221130398444E-2</v>
      </c>
      <c r="F15" s="52">
        <f t="shared" si="5"/>
        <v>8.755844778417278E-2</v>
      </c>
      <c r="H15" s="19">
        <v>18515.752000000019</v>
      </c>
      <c r="I15" s="140">
        <v>20887.263999999999</v>
      </c>
      <c r="J15" s="214">
        <f t="shared" si="0"/>
        <v>4.0571139740310333E-2</v>
      </c>
      <c r="K15" s="215">
        <f t="shared" si="6"/>
        <v>4.5986555543457923E-2</v>
      </c>
      <c r="L15" s="52">
        <f t="shared" si="7"/>
        <v>0.12808078224421984</v>
      </c>
      <c r="N15" s="40">
        <f t="shared" si="1"/>
        <v>2.2900167733978543</v>
      </c>
      <c r="O15" s="143">
        <f t="shared" si="2"/>
        <v>2.3753426019083248</v>
      </c>
      <c r="P15" s="52">
        <f t="shared" si="8"/>
        <v>3.7259914207469665E-2</v>
      </c>
      <c r="Q15" s="2"/>
    </row>
    <row r="16" spans="1:17" ht="20.100000000000001" customHeight="1" x14ac:dyDescent="0.25">
      <c r="A16" s="8" t="s">
        <v>175</v>
      </c>
      <c r="B16" s="19">
        <v>48552.769999999982</v>
      </c>
      <c r="C16" s="140">
        <v>54216.289999999972</v>
      </c>
      <c r="D16" s="214">
        <f t="shared" si="3"/>
        <v>2.9109181037702932E-2</v>
      </c>
      <c r="E16" s="215">
        <f t="shared" si="4"/>
        <v>3.2084006387083371E-2</v>
      </c>
      <c r="F16" s="52">
        <f t="shared" si="5"/>
        <v>0.11664669183653151</v>
      </c>
      <c r="H16" s="19">
        <v>18120.03000000001</v>
      </c>
      <c r="I16" s="140">
        <v>19083.538999999997</v>
      </c>
      <c r="J16" s="214">
        <f t="shared" si="0"/>
        <v>3.9704046005186025E-2</v>
      </c>
      <c r="K16" s="215">
        <f t="shared" si="6"/>
        <v>4.2015374832684901E-2</v>
      </c>
      <c r="L16" s="52">
        <f t="shared" si="7"/>
        <v>5.3173697836040382E-2</v>
      </c>
      <c r="N16" s="40">
        <f t="shared" si="1"/>
        <v>3.7320280593671624</v>
      </c>
      <c r="O16" s="143">
        <f t="shared" si="2"/>
        <v>3.5198902396309313</v>
      </c>
      <c r="P16" s="52">
        <f t="shared" si="8"/>
        <v>-5.6842503958076676E-2</v>
      </c>
      <c r="Q16" s="2"/>
    </row>
    <row r="17" spans="1:17" ht="20.100000000000001" customHeight="1" x14ac:dyDescent="0.25">
      <c r="A17" s="8" t="s">
        <v>176</v>
      </c>
      <c r="B17" s="19">
        <v>132784.21</v>
      </c>
      <c r="C17" s="140">
        <v>132068.20000000001</v>
      </c>
      <c r="D17" s="214">
        <f t="shared" si="3"/>
        <v>7.9609044094463927E-2</v>
      </c>
      <c r="E17" s="215">
        <f t="shared" si="4"/>
        <v>7.8155052150019971E-2</v>
      </c>
      <c r="F17" s="52">
        <f t="shared" si="5"/>
        <v>-5.3922827119277225E-3</v>
      </c>
      <c r="H17" s="19">
        <v>14608.588999999998</v>
      </c>
      <c r="I17" s="140">
        <v>16473.78</v>
      </c>
      <c r="J17" s="214">
        <f t="shared" si="0"/>
        <v>3.2009885730148027E-2</v>
      </c>
      <c r="K17" s="215">
        <f t="shared" si="6"/>
        <v>3.6269585091695408E-2</v>
      </c>
      <c r="L17" s="52">
        <f t="shared" si="7"/>
        <v>0.1276776970041392</v>
      </c>
      <c r="N17" s="40">
        <f t="shared" si="1"/>
        <v>1.1001751638993822</v>
      </c>
      <c r="O17" s="143">
        <f t="shared" si="2"/>
        <v>1.2473691622964498</v>
      </c>
      <c r="P17" s="52">
        <f t="shared" si="8"/>
        <v>0.13379142088189275</v>
      </c>
      <c r="Q17" s="2"/>
    </row>
    <row r="18" spans="1:17" ht="20.100000000000001" customHeight="1" x14ac:dyDescent="0.25">
      <c r="A18" s="8" t="s">
        <v>177</v>
      </c>
      <c r="B18" s="19">
        <v>44971.289999999986</v>
      </c>
      <c r="C18" s="140">
        <v>41671.910000000018</v>
      </c>
      <c r="D18" s="214">
        <f t="shared" si="3"/>
        <v>2.6961951338904857E-2</v>
      </c>
      <c r="E18" s="215">
        <f t="shared" si="4"/>
        <v>2.4660518574804079E-2</v>
      </c>
      <c r="F18" s="52">
        <f t="shared" si="5"/>
        <v>-7.33663632953373E-2</v>
      </c>
      <c r="H18" s="19">
        <v>15651.440999999995</v>
      </c>
      <c r="I18" s="140">
        <v>15228.607</v>
      </c>
      <c r="J18" s="214">
        <f t="shared" si="0"/>
        <v>3.4294950588462284E-2</v>
      </c>
      <c r="K18" s="215">
        <f t="shared" si="6"/>
        <v>3.3528143353528363E-2</v>
      </c>
      <c r="L18" s="52">
        <f t="shared" si="7"/>
        <v>-2.7015659452698022E-2</v>
      </c>
      <c r="N18" s="40">
        <f t="shared" si="1"/>
        <v>3.4803184431667407</v>
      </c>
      <c r="O18" s="143">
        <f t="shared" si="2"/>
        <v>3.6544058095729213</v>
      </c>
      <c r="P18" s="52">
        <f t="shared" si="8"/>
        <v>5.0020528077821112E-2</v>
      </c>
      <c r="Q18" s="2"/>
    </row>
    <row r="19" spans="1:17" ht="20.100000000000001" customHeight="1" x14ac:dyDescent="0.25">
      <c r="A19" s="8" t="s">
        <v>178</v>
      </c>
      <c r="B19" s="19">
        <v>69364.069999999992</v>
      </c>
      <c r="C19" s="140">
        <v>62846.069999999963</v>
      </c>
      <c r="D19" s="214">
        <f t="shared" si="3"/>
        <v>4.1586324964402635E-2</v>
      </c>
      <c r="E19" s="215">
        <f t="shared" si="4"/>
        <v>3.7190920132732952E-2</v>
      </c>
      <c r="F19" s="52">
        <f t="shared" si="5"/>
        <v>-9.3967957762571164E-2</v>
      </c>
      <c r="H19" s="19">
        <v>25274.673999999985</v>
      </c>
      <c r="I19" s="140">
        <v>13964.183999999996</v>
      </c>
      <c r="J19" s="214">
        <f t="shared" si="0"/>
        <v>5.53810793504248E-2</v>
      </c>
      <c r="K19" s="215">
        <f t="shared" si="6"/>
        <v>3.0744319750785277E-2</v>
      </c>
      <c r="L19" s="52">
        <f t="shared" si="7"/>
        <v>-0.44750290349936839</v>
      </c>
      <c r="N19" s="40">
        <f t="shared" si="1"/>
        <v>3.6437703266258725</v>
      </c>
      <c r="O19" s="143">
        <f t="shared" si="2"/>
        <v>2.2219661468091805</v>
      </c>
      <c r="P19" s="52">
        <f t="shared" si="8"/>
        <v>-0.39020137175695185</v>
      </c>
      <c r="Q19" s="2"/>
    </row>
    <row r="20" spans="1:17" ht="20.100000000000001" customHeight="1" x14ac:dyDescent="0.25">
      <c r="A20" s="8" t="s">
        <v>179</v>
      </c>
      <c r="B20" s="19">
        <v>49516.999999999978</v>
      </c>
      <c r="C20" s="140">
        <v>46628.839999999982</v>
      </c>
      <c r="D20" s="214">
        <f t="shared" si="3"/>
        <v>2.9687272578761952E-2</v>
      </c>
      <c r="E20" s="215">
        <f t="shared" si="4"/>
        <v>2.7593920579631854E-2</v>
      </c>
      <c r="F20" s="52">
        <f t="shared" si="5"/>
        <v>-5.8326635296968667E-2</v>
      </c>
      <c r="H20" s="19">
        <v>12035.643999999998</v>
      </c>
      <c r="I20" s="140">
        <v>11467.766999999996</v>
      </c>
      <c r="J20" s="214">
        <f t="shared" si="0"/>
        <v>2.6372128692835541E-2</v>
      </c>
      <c r="K20" s="215">
        <f t="shared" si="6"/>
        <v>2.5248070025108781E-2</v>
      </c>
      <c r="L20" s="52">
        <f t="shared" si="7"/>
        <v>-4.7182934290844955E-2</v>
      </c>
      <c r="N20" s="40">
        <f t="shared" si="1"/>
        <v>2.4306084778964805</v>
      </c>
      <c r="O20" s="143">
        <f t="shared" si="2"/>
        <v>2.4593721396457644</v>
      </c>
      <c r="P20" s="52">
        <f t="shared" si="8"/>
        <v>1.183393459327387E-2</v>
      </c>
      <c r="Q20" s="2"/>
    </row>
    <row r="21" spans="1:17" ht="20.100000000000001" customHeight="1" x14ac:dyDescent="0.25">
      <c r="A21" s="8" t="s">
        <v>180</v>
      </c>
      <c r="B21" s="19">
        <v>23746.579999999994</v>
      </c>
      <c r="C21" s="140">
        <v>20876.399999999998</v>
      </c>
      <c r="D21" s="214">
        <f t="shared" si="3"/>
        <v>1.4236952829803445E-2</v>
      </c>
      <c r="E21" s="215">
        <f t="shared" si="4"/>
        <v>1.2354193747659744E-2</v>
      </c>
      <c r="F21" s="52">
        <f t="shared" si="5"/>
        <v>-0.12086708907135248</v>
      </c>
      <c r="H21" s="19">
        <v>8931.9129999999968</v>
      </c>
      <c r="I21" s="140">
        <v>7603.4120000000012</v>
      </c>
      <c r="J21" s="214">
        <f t="shared" si="0"/>
        <v>1.9571329885564141E-2</v>
      </c>
      <c r="K21" s="215">
        <f t="shared" si="6"/>
        <v>1.6740092348035366E-2</v>
      </c>
      <c r="L21" s="52">
        <f t="shared" si="7"/>
        <v>-0.14873644649248108</v>
      </c>
      <c r="N21" s="40">
        <f t="shared" si="1"/>
        <v>3.7613471076677141</v>
      </c>
      <c r="O21" s="143">
        <f t="shared" si="2"/>
        <v>3.6421087927037239</v>
      </c>
      <c r="P21" s="52">
        <f t="shared" si="8"/>
        <v>-3.1700960201443862E-2</v>
      </c>
      <c r="Q21" s="2"/>
    </row>
    <row r="22" spans="1:17" ht="20.100000000000001" customHeight="1" x14ac:dyDescent="0.25">
      <c r="A22" s="8" t="s">
        <v>181</v>
      </c>
      <c r="B22" s="19">
        <v>2351.6199999999994</v>
      </c>
      <c r="C22" s="140">
        <v>2666.6999999999989</v>
      </c>
      <c r="D22" s="214">
        <f t="shared" si="3"/>
        <v>1.4098831500629723E-3</v>
      </c>
      <c r="E22" s="215">
        <f t="shared" si="4"/>
        <v>1.5780943298118559E-3</v>
      </c>
      <c r="F22" s="52">
        <f t="shared" si="5"/>
        <v>0.13398423214635</v>
      </c>
      <c r="H22" s="19">
        <v>5970.5789999999988</v>
      </c>
      <c r="I22" s="140">
        <v>7021.1420000000016</v>
      </c>
      <c r="J22" s="214">
        <f t="shared" si="0"/>
        <v>1.308254695459099E-2</v>
      </c>
      <c r="K22" s="215">
        <f t="shared" si="6"/>
        <v>1.5458134514961143E-2</v>
      </c>
      <c r="L22" s="52">
        <f t="shared" si="7"/>
        <v>0.17595663670139916</v>
      </c>
      <c r="N22" s="40">
        <f t="shared" si="1"/>
        <v>25.389216795230524</v>
      </c>
      <c r="O22" s="143">
        <f t="shared" si="2"/>
        <v>26.328953388082667</v>
      </c>
      <c r="P22" s="52">
        <f t="shared" si="8"/>
        <v>3.7013217084690693E-2</v>
      </c>
      <c r="Q22" s="2"/>
    </row>
    <row r="23" spans="1:17" ht="20.100000000000001" customHeight="1" x14ac:dyDescent="0.25">
      <c r="A23" s="8" t="s">
        <v>182</v>
      </c>
      <c r="B23" s="19">
        <v>18855.359999999982</v>
      </c>
      <c r="C23" s="140">
        <v>18508.589999999993</v>
      </c>
      <c r="D23" s="214">
        <f t="shared" si="3"/>
        <v>1.1304485568404481E-2</v>
      </c>
      <c r="E23" s="215">
        <f t="shared" si="4"/>
        <v>1.0952975937230443E-2</v>
      </c>
      <c r="F23" s="52">
        <f t="shared" si="5"/>
        <v>-1.8391056972658696E-2</v>
      </c>
      <c r="H23" s="19">
        <v>6139.0649999999987</v>
      </c>
      <c r="I23" s="140">
        <v>6455.38</v>
      </c>
      <c r="J23" s="214">
        <f t="shared" si="0"/>
        <v>1.3451728236036428E-2</v>
      </c>
      <c r="K23" s="215">
        <f t="shared" si="6"/>
        <v>1.4212521607623069E-2</v>
      </c>
      <c r="L23" s="52">
        <f t="shared" si="7"/>
        <v>5.1524947202872338E-2</v>
      </c>
      <c r="N23" s="40">
        <f t="shared" si="1"/>
        <v>3.2558726006822485</v>
      </c>
      <c r="O23" s="143">
        <f t="shared" si="2"/>
        <v>3.4877751357612885</v>
      </c>
      <c r="P23" s="52">
        <f t="shared" si="8"/>
        <v>7.122592420552519E-2</v>
      </c>
      <c r="Q23" s="2"/>
    </row>
    <row r="24" spans="1:17" ht="20.100000000000001" customHeight="1" x14ac:dyDescent="0.25">
      <c r="A24" s="8" t="s">
        <v>183</v>
      </c>
      <c r="B24" s="19">
        <v>24543.150000000005</v>
      </c>
      <c r="C24" s="140">
        <v>26720.079999999998</v>
      </c>
      <c r="D24" s="214">
        <f t="shared" si="3"/>
        <v>1.4714526000998483E-2</v>
      </c>
      <c r="E24" s="215">
        <f t="shared" si="4"/>
        <v>1.5812354873108784E-2</v>
      </c>
      <c r="F24" s="52">
        <f t="shared" si="5"/>
        <v>8.8698068503838851E-2</v>
      </c>
      <c r="H24" s="19">
        <v>5950.1480000000029</v>
      </c>
      <c r="I24" s="140">
        <v>5950.8799999999992</v>
      </c>
      <c r="J24" s="214">
        <f t="shared" si="0"/>
        <v>1.3037779183018218E-2</v>
      </c>
      <c r="K24" s="215">
        <f t="shared" si="6"/>
        <v>1.310178650743596E-2</v>
      </c>
      <c r="L24" s="52">
        <f t="shared" si="7"/>
        <v>1.2302215003666002E-4</v>
      </c>
      <c r="N24" s="40">
        <f t="shared" si="1"/>
        <v>2.4243619910239729</v>
      </c>
      <c r="O24" s="143">
        <f t="shared" si="2"/>
        <v>2.2271190804817946</v>
      </c>
      <c r="P24" s="52">
        <f t="shared" si="8"/>
        <v>-8.1358687882608305E-2</v>
      </c>
      <c r="Q24" s="2"/>
    </row>
    <row r="25" spans="1:17" ht="20.100000000000001" customHeight="1" x14ac:dyDescent="0.25">
      <c r="A25" s="8" t="s">
        <v>184</v>
      </c>
      <c r="B25" s="19">
        <v>30879.999999999996</v>
      </c>
      <c r="C25" s="140">
        <v>25555.910000000007</v>
      </c>
      <c r="D25" s="214">
        <f t="shared" si="3"/>
        <v>1.8513701905046132E-2</v>
      </c>
      <c r="E25" s="215">
        <f t="shared" si="4"/>
        <v>1.5123424706259473E-2</v>
      </c>
      <c r="F25" s="52">
        <f t="shared" si="5"/>
        <v>-0.17241224093264215</v>
      </c>
      <c r="H25" s="19">
        <v>6829.3909999999987</v>
      </c>
      <c r="I25" s="140">
        <v>5584.2450000000026</v>
      </c>
      <c r="J25" s="214">
        <f t="shared" si="0"/>
        <v>1.4964349090559076E-2</v>
      </c>
      <c r="K25" s="215">
        <f t="shared" si="6"/>
        <v>1.2294582615548754E-2</v>
      </c>
      <c r="L25" s="52">
        <f t="shared" si="7"/>
        <v>-0.18232167407020572</v>
      </c>
      <c r="N25" s="40">
        <f t="shared" si="1"/>
        <v>2.2115903497409324</v>
      </c>
      <c r="O25" s="143">
        <f t="shared" si="2"/>
        <v>2.1851090413137317</v>
      </c>
      <c r="P25" s="52">
        <f t="shared" si="8"/>
        <v>-1.1973875917076004E-2</v>
      </c>
      <c r="Q25" s="2"/>
    </row>
    <row r="26" spans="1:17" ht="20.100000000000001" customHeight="1" x14ac:dyDescent="0.25">
      <c r="A26" s="8" t="s">
        <v>185</v>
      </c>
      <c r="B26" s="19">
        <v>12754.079999999998</v>
      </c>
      <c r="C26" s="140">
        <v>12676.559999999998</v>
      </c>
      <c r="D26" s="214">
        <f t="shared" si="3"/>
        <v>7.6465425904504785E-3</v>
      </c>
      <c r="E26" s="215">
        <f t="shared" si="4"/>
        <v>7.5017090252071043E-3</v>
      </c>
      <c r="F26" s="52">
        <f t="shared" si="5"/>
        <v>-6.0780550223928694E-3</v>
      </c>
      <c r="H26" s="19">
        <v>4573.05</v>
      </c>
      <c r="I26" s="140">
        <v>4587.6709999999985</v>
      </c>
      <c r="J26" s="214">
        <f t="shared" si="0"/>
        <v>1.0020324888204703E-2</v>
      </c>
      <c r="K26" s="215">
        <f t="shared" si="6"/>
        <v>1.0100470183965267E-2</v>
      </c>
      <c r="L26" s="52">
        <f t="shared" si="7"/>
        <v>3.1972097396700833E-3</v>
      </c>
      <c r="N26" s="40">
        <f t="shared" si="1"/>
        <v>3.5855585036317796</v>
      </c>
      <c r="O26" s="143">
        <f t="shared" si="2"/>
        <v>3.6190188820941955</v>
      </c>
      <c r="P26" s="52">
        <f t="shared" si="8"/>
        <v>9.3319850808525878E-3</v>
      </c>
      <c r="Q26" s="2"/>
    </row>
    <row r="27" spans="1:17" ht="20.100000000000001" customHeight="1" x14ac:dyDescent="0.25">
      <c r="A27" s="8" t="s">
        <v>186</v>
      </c>
      <c r="B27" s="19">
        <v>10092.329999999998</v>
      </c>
      <c r="C27" s="140">
        <v>10569.920000000004</v>
      </c>
      <c r="D27" s="214">
        <f t="shared" si="3"/>
        <v>6.0507250371552536E-3</v>
      </c>
      <c r="E27" s="215">
        <f t="shared" si="4"/>
        <v>6.2550458688884931E-3</v>
      </c>
      <c r="F27" s="52">
        <f t="shared" si="5"/>
        <v>4.7322075278950021E-2</v>
      </c>
      <c r="H27" s="19">
        <v>3782.4919999999993</v>
      </c>
      <c r="I27" s="140">
        <v>4188.7419999999993</v>
      </c>
      <c r="J27" s="214">
        <f t="shared" si="0"/>
        <v>8.2880787935918424E-3</v>
      </c>
      <c r="K27" s="215">
        <f t="shared" si="6"/>
        <v>9.2221660357342632E-3</v>
      </c>
      <c r="L27" s="52">
        <f t="shared" si="7"/>
        <v>0.10740273872357167</v>
      </c>
      <c r="N27" s="40">
        <f t="shared" si="1"/>
        <v>3.7478877523822547</v>
      </c>
      <c r="O27" s="143">
        <f t="shared" si="2"/>
        <v>3.9628890284883878</v>
      </c>
      <c r="P27" s="52">
        <f t="shared" si="8"/>
        <v>5.7365985939539593E-2</v>
      </c>
      <c r="Q27" s="2"/>
    </row>
    <row r="28" spans="1:17" ht="20.100000000000001" customHeight="1" x14ac:dyDescent="0.25">
      <c r="A28" s="8" t="s">
        <v>187</v>
      </c>
      <c r="B28" s="19">
        <v>12108.569999999996</v>
      </c>
      <c r="C28" s="140">
        <v>15040.690000000004</v>
      </c>
      <c r="D28" s="214">
        <f t="shared" si="3"/>
        <v>7.2595354752715158E-3</v>
      </c>
      <c r="E28" s="215">
        <f t="shared" si="4"/>
        <v>8.9007490926830534E-3</v>
      </c>
      <c r="F28" s="52">
        <f t="shared" si="5"/>
        <v>0.24215245896088547</v>
      </c>
      <c r="H28" s="19">
        <v>2736.4790000000003</v>
      </c>
      <c r="I28" s="140">
        <v>3300.5300000000007</v>
      </c>
      <c r="J28" s="214">
        <f t="shared" si="0"/>
        <v>5.9960876504191992E-3</v>
      </c>
      <c r="K28" s="215">
        <f t="shared" si="6"/>
        <v>7.2666293760565871E-3</v>
      </c>
      <c r="L28" s="52">
        <f t="shared" si="7"/>
        <v>0.20612290465229235</v>
      </c>
      <c r="N28" s="40">
        <f t="shared" si="1"/>
        <v>2.2599522486965853</v>
      </c>
      <c r="O28" s="143">
        <f t="shared" si="2"/>
        <v>2.1944006558209761</v>
      </c>
      <c r="P28" s="52">
        <f t="shared" si="8"/>
        <v>-2.900574245027332E-2</v>
      </c>
      <c r="Q28" s="2"/>
    </row>
    <row r="29" spans="1:17" ht="20.100000000000001" customHeight="1" x14ac:dyDescent="0.25">
      <c r="A29" s="8" t="s">
        <v>188</v>
      </c>
      <c r="B29" s="19">
        <v>43112.829999999973</v>
      </c>
      <c r="C29" s="140">
        <v>40751.239999999983</v>
      </c>
      <c r="D29" s="214">
        <f t="shared" si="3"/>
        <v>2.5847735845302127E-2</v>
      </c>
      <c r="E29" s="215">
        <f t="shared" si="4"/>
        <v>2.411568634522147E-2</v>
      </c>
      <c r="F29" s="52">
        <f t="shared" si="5"/>
        <v>-5.4776965464804581E-2</v>
      </c>
      <c r="H29" s="19">
        <v>3396.1099999999988</v>
      </c>
      <c r="I29" s="140">
        <v>3210.0629999999996</v>
      </c>
      <c r="J29" s="214">
        <f t="shared" si="0"/>
        <v>7.4414505758915511E-3</v>
      </c>
      <c r="K29" s="215">
        <f t="shared" si="6"/>
        <v>7.0674522257917153E-3</v>
      </c>
      <c r="L29" s="52">
        <f t="shared" si="7"/>
        <v>-5.478238337391874E-2</v>
      </c>
      <c r="N29" s="40">
        <f t="shared" si="1"/>
        <v>0.78772606669522771</v>
      </c>
      <c r="O29" s="143">
        <f t="shared" si="2"/>
        <v>0.78772155154051782</v>
      </c>
      <c r="P29" s="52">
        <f t="shared" si="8"/>
        <v>-5.7318843450704227E-6</v>
      </c>
      <c r="Q29" s="2"/>
    </row>
    <row r="30" spans="1:17" ht="20.100000000000001" customHeight="1" x14ac:dyDescent="0.25">
      <c r="A30" s="8" t="s">
        <v>189</v>
      </c>
      <c r="B30" s="19">
        <v>9263.2000000000007</v>
      </c>
      <c r="C30" s="140">
        <v>6433.9799999999987</v>
      </c>
      <c r="D30" s="214">
        <f t="shared" si="3"/>
        <v>5.5536309419308089E-3</v>
      </c>
      <c r="E30" s="215">
        <f t="shared" si="4"/>
        <v>3.8074876649502707E-3</v>
      </c>
      <c r="F30" s="52">
        <f t="shared" si="5"/>
        <v>-0.30542577079195116</v>
      </c>
      <c r="H30" s="19">
        <v>3416.4070000000011</v>
      </c>
      <c r="I30" s="140">
        <v>2780.8540000000003</v>
      </c>
      <c r="J30" s="214">
        <f t="shared" si="0"/>
        <v>7.4859247308332018E-3</v>
      </c>
      <c r="K30" s="215">
        <f t="shared" si="6"/>
        <v>6.1224819549964594E-3</v>
      </c>
      <c r="L30" s="52">
        <f t="shared" si="7"/>
        <v>-0.18602965044855621</v>
      </c>
      <c r="N30" s="40">
        <f t="shared" si="1"/>
        <v>3.6881498834096216</v>
      </c>
      <c r="O30" s="143">
        <f t="shared" si="2"/>
        <v>4.3221365313538449</v>
      </c>
      <c r="P30" s="52">
        <f t="shared" si="8"/>
        <v>0.17189828721334807</v>
      </c>
      <c r="Q30" s="2"/>
    </row>
    <row r="31" spans="1:17" ht="20.100000000000001" customHeight="1" x14ac:dyDescent="0.25">
      <c r="A31" s="8" t="s">
        <v>190</v>
      </c>
      <c r="B31" s="19">
        <v>10752.990000000003</v>
      </c>
      <c r="C31" s="140">
        <v>8382.68</v>
      </c>
      <c r="D31" s="214">
        <f t="shared" si="3"/>
        <v>6.4468151375628923E-3</v>
      </c>
      <c r="E31" s="215">
        <f t="shared" si="4"/>
        <v>4.9606854076676248E-3</v>
      </c>
      <c r="F31" s="52">
        <f t="shared" si="5"/>
        <v>-0.2204326424557265</v>
      </c>
      <c r="H31" s="19">
        <v>3611.7099999999991</v>
      </c>
      <c r="I31" s="140">
        <v>2775.3909999999987</v>
      </c>
      <c r="J31" s="214">
        <f t="shared" si="0"/>
        <v>7.9138665883770783E-3</v>
      </c>
      <c r="K31" s="215">
        <f t="shared" si="6"/>
        <v>6.1104543120780765E-3</v>
      </c>
      <c r="L31" s="52">
        <f t="shared" si="7"/>
        <v>-0.23155762782726205</v>
      </c>
      <c r="N31" s="40">
        <f t="shared" si="1"/>
        <v>3.3587960185957559</v>
      </c>
      <c r="O31" s="143">
        <f t="shared" si="2"/>
        <v>3.3108635901644807</v>
      </c>
      <c r="P31" s="52">
        <f t="shared" si="8"/>
        <v>-1.4270717294500896E-2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142617.71999999997</v>
      </c>
      <c r="C32" s="140">
        <f>C33-SUM(C7:C31)</f>
        <v>148312.37999999966</v>
      </c>
      <c r="D32" s="214">
        <f t="shared" si="3"/>
        <v>8.5504596970768648E-2</v>
      </c>
      <c r="E32" s="215">
        <f t="shared" si="4"/>
        <v>8.7768000119586326E-2</v>
      </c>
      <c r="F32" s="52">
        <f t="shared" si="5"/>
        <v>3.9929540312379726E-2</v>
      </c>
      <c r="H32" s="19">
        <f>H33-SUM(H7:H31)</f>
        <v>38792.963999999978</v>
      </c>
      <c r="I32" s="140">
        <f>I33-SUM(I7:I31)</f>
        <v>38674.537000000128</v>
      </c>
      <c r="J32" s="214">
        <f t="shared" si="0"/>
        <v>8.5001935831978404E-2</v>
      </c>
      <c r="K32" s="215">
        <f t="shared" si="6"/>
        <v>8.5147999463597746E-2</v>
      </c>
      <c r="L32" s="52">
        <f t="shared" si="7"/>
        <v>-3.0527958626685651E-3</v>
      </c>
      <c r="N32" s="40">
        <f t="shared" si="1"/>
        <v>2.7200662021521578</v>
      </c>
      <c r="O32" s="143">
        <f t="shared" si="2"/>
        <v>2.6076405084997094</v>
      </c>
      <c r="P32" s="52">
        <f t="shared" si="8"/>
        <v>-4.1331969627612535E-2</v>
      </c>
      <c r="Q32" s="2"/>
    </row>
    <row r="33" spans="1:17" ht="26.25" customHeight="1" thickBot="1" x14ac:dyDescent="0.3">
      <c r="A33" s="35" t="s">
        <v>18</v>
      </c>
      <c r="B33" s="36">
        <v>1667953.83</v>
      </c>
      <c r="C33" s="148">
        <v>1689822.9399999992</v>
      </c>
      <c r="D33" s="251">
        <f>SUM(D7:D32)</f>
        <v>0.99999999999999933</v>
      </c>
      <c r="E33" s="252">
        <f>SUM(E7:E32)</f>
        <v>1</v>
      </c>
      <c r="F33" s="57">
        <f t="shared" si="5"/>
        <v>1.3111340138233426E-2</v>
      </c>
      <c r="G33" s="56"/>
      <c r="H33" s="36">
        <v>456377.41799999995</v>
      </c>
      <c r="I33" s="148">
        <v>454203.70700000023</v>
      </c>
      <c r="J33" s="251">
        <f>SUM(J7:J32)</f>
        <v>1</v>
      </c>
      <c r="K33" s="252">
        <f>SUM(K7:K32)</f>
        <v>0.99999999999999989</v>
      </c>
      <c r="L33" s="57">
        <f t="shared" si="7"/>
        <v>-4.7629679170491284E-3</v>
      </c>
      <c r="M33" s="56"/>
      <c r="N33" s="37">
        <f t="shared" si="1"/>
        <v>2.7361513837586253</v>
      </c>
      <c r="O33" s="150">
        <f t="shared" si="2"/>
        <v>2.6878775062670202</v>
      </c>
      <c r="P33" s="57">
        <f t="shared" si="8"/>
        <v>-1.7642984879473956E-2</v>
      </c>
      <c r="Q33" s="2"/>
    </row>
    <row r="35" spans="1:17" ht="15.75" thickBot="1" x14ac:dyDescent="0.3">
      <c r="L35" s="10"/>
    </row>
    <row r="36" spans="1:17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6"/>
      <c r="L36" s="130" t="s">
        <v>0</v>
      </c>
      <c r="N36" s="376" t="s">
        <v>22</v>
      </c>
      <c r="O36" s="366"/>
      <c r="P36" s="130" t="s">
        <v>0</v>
      </c>
    </row>
    <row r="37" spans="1:17" x14ac:dyDescent="0.25">
      <c r="A37" s="381"/>
      <c r="B37" s="371" t="str">
        <f>B5</f>
        <v>jan-jun</v>
      </c>
      <c r="C37" s="373"/>
      <c r="D37" s="371" t="str">
        <f>B37</f>
        <v>jan-jun</v>
      </c>
      <c r="E37" s="373"/>
      <c r="F37" s="131" t="str">
        <f>F5</f>
        <v>2025 / 2024</v>
      </c>
      <c r="H37" s="374" t="str">
        <f>B37</f>
        <v>jan-jun</v>
      </c>
      <c r="I37" s="373"/>
      <c r="J37" s="371" t="str">
        <f>H37</f>
        <v>jan-jun</v>
      </c>
      <c r="K37" s="373"/>
      <c r="L37" s="131" t="str">
        <f>F37</f>
        <v>2025 / 2024</v>
      </c>
      <c r="N37" s="374" t="str">
        <f>B37</f>
        <v>jan-jun</v>
      </c>
      <c r="O37" s="372"/>
      <c r="P37" s="131" t="str">
        <f>L37</f>
        <v>2025 / 2024</v>
      </c>
    </row>
    <row r="38" spans="1:17" ht="19.5" customHeight="1" thickBot="1" x14ac:dyDescent="0.3">
      <c r="A38" s="382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166</v>
      </c>
      <c r="B39" s="19">
        <v>170565.84999999983</v>
      </c>
      <c r="C39" s="147">
        <v>171540.87</v>
      </c>
      <c r="D39" s="247">
        <f>B39/$B$62</f>
        <v>0.21628022463511845</v>
      </c>
      <c r="E39" s="246">
        <f>C39/$C$62</f>
        <v>0.21605052276933501</v>
      </c>
      <c r="F39" s="52">
        <f>(C39-B39)/B39</f>
        <v>5.7163846104021712E-3</v>
      </c>
      <c r="H39" s="39">
        <v>51708.495999999992</v>
      </c>
      <c r="I39" s="147">
        <v>52696.653000000006</v>
      </c>
      <c r="J39" s="250">
        <f>H39/$H$62</f>
        <v>0.25930356968649387</v>
      </c>
      <c r="K39" s="246">
        <f>I39/$I$62</f>
        <v>0.25829720725144256</v>
      </c>
      <c r="L39" s="52">
        <f>(I39-H39)/H39</f>
        <v>1.9110147779196941E-2</v>
      </c>
      <c r="N39" s="40">
        <f t="shared" ref="N39:N62" si="9">(H39/B39)*10</f>
        <v>3.0315855137473324</v>
      </c>
      <c r="O39" s="149">
        <f t="shared" ref="O39:O62" si="10">(I39/C39)*10</f>
        <v>3.071959061417842</v>
      </c>
      <c r="P39" s="52">
        <f>(O39-N39)/N39</f>
        <v>1.3317634448188136E-2</v>
      </c>
    </row>
    <row r="40" spans="1:17" ht="20.100000000000001" customHeight="1" x14ac:dyDescent="0.25">
      <c r="A40" s="38" t="s">
        <v>171</v>
      </c>
      <c r="B40" s="19">
        <v>108562.60999999996</v>
      </c>
      <c r="C40" s="140">
        <v>109204.48000000001</v>
      </c>
      <c r="D40" s="247">
        <f t="shared" ref="D40:D61" si="11">B40/$B$62</f>
        <v>0.1376591250697298</v>
      </c>
      <c r="E40" s="215">
        <f t="shared" ref="E40:E61" si="12">C40/$C$62</f>
        <v>0.13753973028557795</v>
      </c>
      <c r="F40" s="52">
        <f t="shared" ref="F40:F62" si="13">(C40-B40)/B40</f>
        <v>5.9124407565372076E-3</v>
      </c>
      <c r="H40" s="19">
        <v>24011.142000000003</v>
      </c>
      <c r="I40" s="140">
        <v>23950.158999999985</v>
      </c>
      <c r="J40" s="247">
        <f t="shared" ref="J40:J62" si="14">H40/$H$62</f>
        <v>0.12040912643928575</v>
      </c>
      <c r="K40" s="215">
        <f t="shared" ref="K40:K62" si="15">I40/$I$62</f>
        <v>0.11739377798677267</v>
      </c>
      <c r="L40" s="52">
        <f t="shared" ref="L40:L62" si="16">(I40-H40)/H40</f>
        <v>-2.5397792408215466E-3</v>
      </c>
      <c r="N40" s="40">
        <f t="shared" si="9"/>
        <v>2.211732197669162</v>
      </c>
      <c r="O40" s="143">
        <f t="shared" si="10"/>
        <v>2.1931480283592744</v>
      </c>
      <c r="P40" s="52">
        <f t="shared" ref="P40:P62" si="17">(O40-N40)/N40</f>
        <v>-8.4025404745983988E-3</v>
      </c>
    </row>
    <row r="41" spans="1:17" ht="20.100000000000001" customHeight="1" x14ac:dyDescent="0.25">
      <c r="A41" s="38" t="s">
        <v>173</v>
      </c>
      <c r="B41" s="19">
        <v>65274.090000000004</v>
      </c>
      <c r="C41" s="140">
        <v>65707.359999999986</v>
      </c>
      <c r="D41" s="247">
        <f t="shared" si="11"/>
        <v>8.2768589656446206E-2</v>
      </c>
      <c r="E41" s="215">
        <f t="shared" si="12"/>
        <v>8.275642695407158E-2</v>
      </c>
      <c r="F41" s="52">
        <f t="shared" si="13"/>
        <v>6.6377026474054596E-3</v>
      </c>
      <c r="H41" s="19">
        <v>21398.70099999999</v>
      </c>
      <c r="I41" s="140">
        <v>22939.535999999989</v>
      </c>
      <c r="J41" s="247">
        <f t="shared" si="14"/>
        <v>0.10730846930751851</v>
      </c>
      <c r="K41" s="215">
        <f t="shared" si="15"/>
        <v>0.1124401218506975</v>
      </c>
      <c r="L41" s="52">
        <f t="shared" si="16"/>
        <v>7.2006006345899209E-2</v>
      </c>
      <c r="N41" s="40">
        <f t="shared" si="9"/>
        <v>3.278284078720973</v>
      </c>
      <c r="O41" s="143">
        <f t="shared" si="10"/>
        <v>3.4911668951545143</v>
      </c>
      <c r="P41" s="52">
        <f t="shared" si="17"/>
        <v>6.4937269413393159E-2</v>
      </c>
    </row>
    <row r="42" spans="1:17" ht="20.100000000000001" customHeight="1" x14ac:dyDescent="0.25">
      <c r="A42" s="38" t="s">
        <v>174</v>
      </c>
      <c r="B42" s="19">
        <v>80854.219999999972</v>
      </c>
      <c r="C42" s="140">
        <v>87933.689999999988</v>
      </c>
      <c r="D42" s="247">
        <f t="shared" si="11"/>
        <v>0.10252444357588168</v>
      </c>
      <c r="E42" s="215">
        <f t="shared" si="12"/>
        <v>0.11074981544361204</v>
      </c>
      <c r="F42" s="52">
        <f t="shared" si="13"/>
        <v>8.755844778417278E-2</v>
      </c>
      <c r="H42" s="19">
        <v>18515.752000000019</v>
      </c>
      <c r="I42" s="140">
        <v>20887.263999999999</v>
      </c>
      <c r="J42" s="247">
        <f t="shared" si="14"/>
        <v>9.2851290608604115E-2</v>
      </c>
      <c r="K42" s="215">
        <f t="shared" si="15"/>
        <v>0.10238073295325975</v>
      </c>
      <c r="L42" s="52">
        <f t="shared" si="16"/>
        <v>0.12808078224421984</v>
      </c>
      <c r="N42" s="40">
        <f t="shared" si="9"/>
        <v>2.2900167733978543</v>
      </c>
      <c r="O42" s="143">
        <f t="shared" si="10"/>
        <v>2.3753426019083248</v>
      </c>
      <c r="P42" s="52">
        <f t="shared" si="17"/>
        <v>3.7259914207469665E-2</v>
      </c>
    </row>
    <row r="43" spans="1:17" ht="20.100000000000001" customHeight="1" x14ac:dyDescent="0.25">
      <c r="A43" s="38" t="s">
        <v>175</v>
      </c>
      <c r="B43" s="19">
        <v>48552.769999999982</v>
      </c>
      <c r="C43" s="140">
        <v>54216.289999999972</v>
      </c>
      <c r="D43" s="247">
        <f t="shared" si="11"/>
        <v>6.1565688572813651E-2</v>
      </c>
      <c r="E43" s="215">
        <f t="shared" si="12"/>
        <v>6.8283772824014849E-2</v>
      </c>
      <c r="F43" s="52">
        <f t="shared" si="13"/>
        <v>0.11664669183653151</v>
      </c>
      <c r="H43" s="19">
        <v>18120.03000000001</v>
      </c>
      <c r="I43" s="140">
        <v>19083.538999999997</v>
      </c>
      <c r="J43" s="247">
        <f t="shared" si="14"/>
        <v>9.08668560351545E-2</v>
      </c>
      <c r="K43" s="215">
        <f t="shared" si="15"/>
        <v>9.3539618695972687E-2</v>
      </c>
      <c r="L43" s="52">
        <f t="shared" si="16"/>
        <v>5.3173697836040382E-2</v>
      </c>
      <c r="N43" s="40">
        <f t="shared" si="9"/>
        <v>3.7320280593671624</v>
      </c>
      <c r="O43" s="143">
        <f t="shared" si="10"/>
        <v>3.5198902396309313</v>
      </c>
      <c r="P43" s="52">
        <f t="shared" si="17"/>
        <v>-5.6842503958076676E-2</v>
      </c>
    </row>
    <row r="44" spans="1:17" ht="20.100000000000001" customHeight="1" x14ac:dyDescent="0.25">
      <c r="A44" s="38" t="s">
        <v>176</v>
      </c>
      <c r="B44" s="19">
        <v>132784.21</v>
      </c>
      <c r="C44" s="140">
        <v>132068.20000000001</v>
      </c>
      <c r="D44" s="247">
        <f t="shared" si="11"/>
        <v>0.16837250110028926</v>
      </c>
      <c r="E44" s="215">
        <f t="shared" si="12"/>
        <v>0.16633589214748121</v>
      </c>
      <c r="F44" s="52">
        <f t="shared" si="13"/>
        <v>-5.3922827119277225E-3</v>
      </c>
      <c r="H44" s="19">
        <v>14608.588999999998</v>
      </c>
      <c r="I44" s="140">
        <v>16473.78</v>
      </c>
      <c r="J44" s="247">
        <f t="shared" si="14"/>
        <v>7.325796665567004E-2</v>
      </c>
      <c r="K44" s="215">
        <f t="shared" si="15"/>
        <v>8.0747658999797745E-2</v>
      </c>
      <c r="L44" s="52">
        <f t="shared" si="16"/>
        <v>0.1276776970041392</v>
      </c>
      <c r="N44" s="40">
        <f t="shared" si="9"/>
        <v>1.1001751638993822</v>
      </c>
      <c r="O44" s="143">
        <f t="shared" si="10"/>
        <v>1.2473691622964498</v>
      </c>
      <c r="P44" s="52">
        <f t="shared" si="17"/>
        <v>0.13379142088189275</v>
      </c>
    </row>
    <row r="45" spans="1:17" ht="20.100000000000001" customHeight="1" x14ac:dyDescent="0.25">
      <c r="A45" s="38" t="s">
        <v>179</v>
      </c>
      <c r="B45" s="19">
        <v>49516.999999999978</v>
      </c>
      <c r="C45" s="140">
        <v>46628.839999999982</v>
      </c>
      <c r="D45" s="247">
        <f t="shared" si="11"/>
        <v>6.2788347627952296E-2</v>
      </c>
      <c r="E45" s="215">
        <f t="shared" si="12"/>
        <v>5.8727609683498022E-2</v>
      </c>
      <c r="F45" s="52">
        <f t="shared" si="13"/>
        <v>-5.8326635296968667E-2</v>
      </c>
      <c r="H45" s="19">
        <v>12035.643999999998</v>
      </c>
      <c r="I45" s="140">
        <v>11467.766999999996</v>
      </c>
      <c r="J45" s="247">
        <f t="shared" si="14"/>
        <v>6.0355370859671333E-2</v>
      </c>
      <c r="K45" s="215">
        <f t="shared" si="15"/>
        <v>5.6210252850598545E-2</v>
      </c>
      <c r="L45" s="52">
        <f t="shared" si="16"/>
        <v>-4.7182934290844955E-2</v>
      </c>
      <c r="N45" s="40">
        <f t="shared" si="9"/>
        <v>2.4306084778964805</v>
      </c>
      <c r="O45" s="143">
        <f t="shared" si="10"/>
        <v>2.4593721396457644</v>
      </c>
      <c r="P45" s="52">
        <f t="shared" si="17"/>
        <v>1.183393459327387E-2</v>
      </c>
    </row>
    <row r="46" spans="1:17" ht="20.100000000000001" customHeight="1" x14ac:dyDescent="0.25">
      <c r="A46" s="38" t="s">
        <v>180</v>
      </c>
      <c r="B46" s="19">
        <v>23746.579999999994</v>
      </c>
      <c r="C46" s="140">
        <v>20876.399999999998</v>
      </c>
      <c r="D46" s="247">
        <f t="shared" si="11"/>
        <v>3.0111043076417789E-2</v>
      </c>
      <c r="E46" s="215">
        <f t="shared" si="12"/>
        <v>2.6293192599184934E-2</v>
      </c>
      <c r="F46" s="52">
        <f t="shared" si="13"/>
        <v>-0.12086708907135248</v>
      </c>
      <c r="H46" s="19">
        <v>8931.9129999999968</v>
      </c>
      <c r="I46" s="140">
        <v>7603.4120000000012</v>
      </c>
      <c r="J46" s="247">
        <f t="shared" si="14"/>
        <v>4.4791032503231187E-2</v>
      </c>
      <c r="K46" s="215">
        <f t="shared" si="15"/>
        <v>3.7268782235222897E-2</v>
      </c>
      <c r="L46" s="52">
        <f t="shared" si="16"/>
        <v>-0.14873644649248108</v>
      </c>
      <c r="N46" s="40">
        <f t="shared" si="9"/>
        <v>3.7613471076677141</v>
      </c>
      <c r="O46" s="143">
        <f t="shared" si="10"/>
        <v>3.6421087927037239</v>
      </c>
      <c r="P46" s="52">
        <f t="shared" si="17"/>
        <v>-3.1700960201443862E-2</v>
      </c>
    </row>
    <row r="47" spans="1:17" ht="20.100000000000001" customHeight="1" x14ac:dyDescent="0.25">
      <c r="A47" s="38" t="s">
        <v>183</v>
      </c>
      <c r="B47" s="19">
        <v>24543.150000000005</v>
      </c>
      <c r="C47" s="140">
        <v>26720.079999999998</v>
      </c>
      <c r="D47" s="247">
        <f t="shared" si="11"/>
        <v>3.1121106571177139E-2</v>
      </c>
      <c r="E47" s="215">
        <f t="shared" si="12"/>
        <v>3.3653130314883282E-2</v>
      </c>
      <c r="F47" s="52">
        <f t="shared" si="13"/>
        <v>8.8698068503838851E-2</v>
      </c>
      <c r="H47" s="19">
        <v>5950.1480000000029</v>
      </c>
      <c r="I47" s="140">
        <v>5950.8799999999992</v>
      </c>
      <c r="J47" s="247">
        <f t="shared" si="14"/>
        <v>2.9838319346262809E-2</v>
      </c>
      <c r="K47" s="215">
        <f t="shared" si="15"/>
        <v>2.9168753558000433E-2</v>
      </c>
      <c r="L47" s="52">
        <f t="shared" si="16"/>
        <v>1.2302215003666002E-4</v>
      </c>
      <c r="N47" s="40">
        <f t="shared" si="9"/>
        <v>2.4243619910239729</v>
      </c>
      <c r="O47" s="143">
        <f t="shared" si="10"/>
        <v>2.2271190804817946</v>
      </c>
      <c r="P47" s="52">
        <f t="shared" si="17"/>
        <v>-8.1358687882608305E-2</v>
      </c>
    </row>
    <row r="48" spans="1:17" ht="20.100000000000001" customHeight="1" x14ac:dyDescent="0.25">
      <c r="A48" s="38" t="s">
        <v>184</v>
      </c>
      <c r="B48" s="19">
        <v>30879.999999999996</v>
      </c>
      <c r="C48" s="140">
        <v>25555.910000000007</v>
      </c>
      <c r="D48" s="247">
        <f t="shared" si="11"/>
        <v>3.9156333678356268E-2</v>
      </c>
      <c r="E48" s="215">
        <f t="shared" si="12"/>
        <v>3.2186893510252557E-2</v>
      </c>
      <c r="F48" s="52">
        <f t="shared" si="13"/>
        <v>-0.17241224093264215</v>
      </c>
      <c r="H48" s="19">
        <v>6829.3909999999987</v>
      </c>
      <c r="I48" s="140">
        <v>5584.2450000000026</v>
      </c>
      <c r="J48" s="247">
        <f t="shared" si="14"/>
        <v>3.4247475793626136E-2</v>
      </c>
      <c r="K48" s="215">
        <f t="shared" si="15"/>
        <v>2.737166036157614E-2</v>
      </c>
      <c r="L48" s="52">
        <f t="shared" si="16"/>
        <v>-0.18232167407020572</v>
      </c>
      <c r="N48" s="40">
        <f t="shared" si="9"/>
        <v>2.2115903497409324</v>
      </c>
      <c r="O48" s="143">
        <f t="shared" si="10"/>
        <v>2.1851090413137317</v>
      </c>
      <c r="P48" s="52">
        <f t="shared" si="17"/>
        <v>-1.1973875917076004E-2</v>
      </c>
    </row>
    <row r="49" spans="1:16" ht="20.100000000000001" customHeight="1" x14ac:dyDescent="0.25">
      <c r="A49" s="38" t="s">
        <v>185</v>
      </c>
      <c r="B49" s="19">
        <v>12754.079999999998</v>
      </c>
      <c r="C49" s="140">
        <v>12676.559999999998</v>
      </c>
      <c r="D49" s="247">
        <f t="shared" si="11"/>
        <v>1.6172377339392814E-2</v>
      </c>
      <c r="E49" s="215">
        <f t="shared" si="12"/>
        <v>1.5965742828031832E-2</v>
      </c>
      <c r="F49" s="52">
        <f t="shared" si="13"/>
        <v>-6.0780550223928694E-3</v>
      </c>
      <c r="H49" s="19">
        <v>4573.05</v>
      </c>
      <c r="I49" s="140">
        <v>4587.6709999999985</v>
      </c>
      <c r="J49" s="247">
        <f t="shared" si="14"/>
        <v>2.2932560044964776E-2</v>
      </c>
      <c r="K49" s="215">
        <f t="shared" si="15"/>
        <v>2.248686661538888E-2</v>
      </c>
      <c r="L49" s="52">
        <f t="shared" si="16"/>
        <v>3.1972097396700833E-3</v>
      </c>
      <c r="N49" s="40">
        <f t="shared" si="9"/>
        <v>3.5855585036317796</v>
      </c>
      <c r="O49" s="143">
        <f t="shared" si="10"/>
        <v>3.6190188820941955</v>
      </c>
      <c r="P49" s="52">
        <f t="shared" si="17"/>
        <v>9.3319850808525878E-3</v>
      </c>
    </row>
    <row r="50" spans="1:16" ht="20.100000000000001" customHeight="1" x14ac:dyDescent="0.25">
      <c r="A50" s="38" t="s">
        <v>190</v>
      </c>
      <c r="B50" s="19">
        <v>10752.990000000003</v>
      </c>
      <c r="C50" s="140">
        <v>8382.68</v>
      </c>
      <c r="D50" s="247">
        <f t="shared" si="11"/>
        <v>1.3634963227980194E-2</v>
      </c>
      <c r="E50" s="215">
        <f t="shared" si="12"/>
        <v>1.0557731205444214E-2</v>
      </c>
      <c r="F50" s="52">
        <f t="shared" si="13"/>
        <v>-0.2204326424557265</v>
      </c>
      <c r="H50" s="19">
        <v>3611.7099999999991</v>
      </c>
      <c r="I50" s="140">
        <v>2775.3909999999987</v>
      </c>
      <c r="J50" s="247">
        <f t="shared" si="14"/>
        <v>1.811171022402985E-2</v>
      </c>
      <c r="K50" s="215">
        <f t="shared" si="15"/>
        <v>1.3603819284894394E-2</v>
      </c>
      <c r="L50" s="52">
        <f t="shared" si="16"/>
        <v>-0.23155762782726205</v>
      </c>
      <c r="N50" s="40">
        <f t="shared" si="9"/>
        <v>3.3587960185957559</v>
      </c>
      <c r="O50" s="143">
        <f t="shared" si="10"/>
        <v>3.3108635901644807</v>
      </c>
      <c r="P50" s="52">
        <f t="shared" si="17"/>
        <v>-1.4270717294500896E-2</v>
      </c>
    </row>
    <row r="51" spans="1:16" ht="20.100000000000001" customHeight="1" x14ac:dyDescent="0.25">
      <c r="A51" s="38" t="s">
        <v>191</v>
      </c>
      <c r="B51" s="19">
        <v>7268.5400000000009</v>
      </c>
      <c r="C51" s="140">
        <v>9304.66</v>
      </c>
      <c r="D51" s="247">
        <f t="shared" si="11"/>
        <v>9.2166249221010289E-3</v>
      </c>
      <c r="E51" s="215">
        <f t="shared" si="12"/>
        <v>1.1718937050925068E-2</v>
      </c>
      <c r="F51" s="52">
        <f t="shared" si="13"/>
        <v>0.28012778357139106</v>
      </c>
      <c r="H51" s="19">
        <v>1789.7259999999999</v>
      </c>
      <c r="I51" s="140">
        <v>2473.4119999999998</v>
      </c>
      <c r="J51" s="247">
        <f t="shared" si="14"/>
        <v>8.9749727116551596E-3</v>
      </c>
      <c r="K51" s="215">
        <f t="shared" si="15"/>
        <v>1.2123643070504021E-2</v>
      </c>
      <c r="L51" s="52">
        <f t="shared" si="16"/>
        <v>0.38200596068895459</v>
      </c>
      <c r="N51" s="40">
        <f t="shared" si="9"/>
        <v>2.4622909139937317</v>
      </c>
      <c r="O51" s="143">
        <f t="shared" si="10"/>
        <v>2.6582508119587391</v>
      </c>
      <c r="P51" s="52">
        <f t="shared" si="17"/>
        <v>7.9584380891520576E-2</v>
      </c>
    </row>
    <row r="52" spans="1:16" ht="20.100000000000001" customHeight="1" x14ac:dyDescent="0.25">
      <c r="A52" s="38" t="s">
        <v>192</v>
      </c>
      <c r="B52" s="19">
        <v>4645.8200000000024</v>
      </c>
      <c r="C52" s="140">
        <v>7215.2300000000014</v>
      </c>
      <c r="D52" s="247">
        <f t="shared" si="11"/>
        <v>5.8909740326936934E-3</v>
      </c>
      <c r="E52" s="215">
        <f t="shared" si="12"/>
        <v>9.0873633402989585E-3</v>
      </c>
      <c r="F52" s="52">
        <f t="shared" si="13"/>
        <v>0.55305844823949224</v>
      </c>
      <c r="H52" s="19">
        <v>1479.9890000000003</v>
      </c>
      <c r="I52" s="140">
        <v>2296.75</v>
      </c>
      <c r="J52" s="247">
        <f t="shared" si="14"/>
        <v>7.4217287386727409E-3</v>
      </c>
      <c r="K52" s="215">
        <f t="shared" si="15"/>
        <v>1.1257718981787148E-2</v>
      </c>
      <c r="L52" s="52">
        <f t="shared" si="16"/>
        <v>0.55186964227436797</v>
      </c>
      <c r="N52" s="40">
        <f t="shared" ref="N52" si="18">(H52/B52)*10</f>
        <v>3.1856356897167766</v>
      </c>
      <c r="O52" s="143">
        <f t="shared" ref="O52" si="19">(I52/C52)*10</f>
        <v>3.1831972092365723</v>
      </c>
      <c r="P52" s="52">
        <f t="shared" ref="P52" si="20">(O52-N52)/N52</f>
        <v>-7.6546118819412993E-4</v>
      </c>
    </row>
    <row r="53" spans="1:16" ht="20.100000000000001" customHeight="1" x14ac:dyDescent="0.25">
      <c r="A53" s="38" t="s">
        <v>193</v>
      </c>
      <c r="B53" s="19">
        <v>2333.61</v>
      </c>
      <c r="C53" s="140">
        <v>2650.2700000000009</v>
      </c>
      <c r="D53" s="247">
        <f t="shared" si="11"/>
        <v>2.9590547874076747E-3</v>
      </c>
      <c r="E53" s="215">
        <f t="shared" si="12"/>
        <v>3.3379346798222821E-3</v>
      </c>
      <c r="F53" s="52">
        <f t="shared" si="13"/>
        <v>0.1356953389812354</v>
      </c>
      <c r="H53" s="19">
        <v>1079.1670000000001</v>
      </c>
      <c r="I53" s="140">
        <v>1187.9559999999999</v>
      </c>
      <c r="J53" s="247">
        <f t="shared" si="14"/>
        <v>5.411719099079281E-3</v>
      </c>
      <c r="K53" s="215">
        <f t="shared" si="15"/>
        <v>5.8228691893884542E-3</v>
      </c>
      <c r="L53" s="52">
        <f t="shared" si="16"/>
        <v>0.10080830863063803</v>
      </c>
      <c r="N53" s="40">
        <f t="shared" si="9"/>
        <v>4.6244531005609337</v>
      </c>
      <c r="O53" s="143">
        <f t="shared" si="10"/>
        <v>4.4823961332241602</v>
      </c>
      <c r="P53" s="52">
        <f t="shared" si="17"/>
        <v>-3.0718652400116762E-2</v>
      </c>
    </row>
    <row r="54" spans="1:16" ht="20.100000000000001" customHeight="1" x14ac:dyDescent="0.25">
      <c r="A54" s="38" t="s">
        <v>194</v>
      </c>
      <c r="B54" s="19">
        <v>3582.849999999999</v>
      </c>
      <c r="C54" s="140">
        <v>3087.2500000000014</v>
      </c>
      <c r="D54" s="247">
        <f t="shared" si="11"/>
        <v>4.5431110789993113E-3</v>
      </c>
      <c r="E54" s="215">
        <f t="shared" si="12"/>
        <v>3.8882977358085558E-3</v>
      </c>
      <c r="F54" s="52">
        <f t="shared" si="13"/>
        <v>-0.13832563462048308</v>
      </c>
      <c r="H54" s="19">
        <v>1064.9110000000003</v>
      </c>
      <c r="I54" s="140">
        <v>898.86199999999997</v>
      </c>
      <c r="J54" s="247">
        <f t="shared" si="14"/>
        <v>5.3402292671288288E-3</v>
      </c>
      <c r="K54" s="215">
        <f t="shared" si="15"/>
        <v>4.4058499181047822E-3</v>
      </c>
      <c r="L54" s="52">
        <f t="shared" si="16"/>
        <v>-0.15592758455870986</v>
      </c>
      <c r="N54" s="40">
        <f t="shared" ref="N54" si="21">(H54/B54)*10</f>
        <v>2.9722455587032686</v>
      </c>
      <c r="O54" s="143">
        <f t="shared" ref="O54" si="22">(I54/C54)*10</f>
        <v>2.9115296785164779</v>
      </c>
      <c r="P54" s="52">
        <f t="shared" ref="P54" si="23">(O54-N54)/N54</f>
        <v>-2.0427612385189253E-2</v>
      </c>
    </row>
    <row r="55" spans="1:16" ht="20.100000000000001" customHeight="1" x14ac:dyDescent="0.25">
      <c r="A55" s="38" t="s">
        <v>195</v>
      </c>
      <c r="B55" s="19">
        <v>4032.56</v>
      </c>
      <c r="C55" s="140">
        <v>4067.51</v>
      </c>
      <c r="D55" s="247">
        <f t="shared" si="11"/>
        <v>5.1133505485101158E-3</v>
      </c>
      <c r="E55" s="215">
        <f t="shared" si="12"/>
        <v>5.1229054736022846E-3</v>
      </c>
      <c r="F55" s="52">
        <f t="shared" si="13"/>
        <v>8.6669510187077862E-3</v>
      </c>
      <c r="H55" s="19">
        <v>789.27799999999991</v>
      </c>
      <c r="I55" s="140">
        <v>784.77399999999989</v>
      </c>
      <c r="J55" s="247">
        <f t="shared" si="14"/>
        <v>3.9580072658662617E-3</v>
      </c>
      <c r="K55" s="215">
        <f t="shared" si="15"/>
        <v>3.8466377081584958E-3</v>
      </c>
      <c r="L55" s="52">
        <f t="shared" si="16"/>
        <v>-5.7064811131185963E-3</v>
      </c>
      <c r="N55" s="40">
        <f t="shared" ref="N55" si="24">(H55/B55)*10</f>
        <v>1.9572628801555336</v>
      </c>
      <c r="O55" s="143">
        <f t="shared" ref="O55" si="25">(I55/C55)*10</f>
        <v>1.929372023670501</v>
      </c>
      <c r="P55" s="52">
        <f t="shared" ref="P55" si="26">(O55-N55)/N55</f>
        <v>-1.4249928697782436E-2</v>
      </c>
    </row>
    <row r="56" spans="1:16" ht="20.100000000000001" customHeight="1" x14ac:dyDescent="0.25">
      <c r="A56" s="38" t="s">
        <v>196</v>
      </c>
      <c r="B56" s="19">
        <v>2487.4900000000002</v>
      </c>
      <c r="C56" s="140">
        <v>1617.7099999999994</v>
      </c>
      <c r="D56" s="247">
        <f t="shared" si="11"/>
        <v>3.1541770874862194E-3</v>
      </c>
      <c r="E56" s="215">
        <f t="shared" si="12"/>
        <v>2.0374566783366598E-3</v>
      </c>
      <c r="F56" s="52">
        <f t="shared" si="13"/>
        <v>-0.34966170718274275</v>
      </c>
      <c r="H56" s="19">
        <v>979.51199999999972</v>
      </c>
      <c r="I56" s="140">
        <v>740.97599999999943</v>
      </c>
      <c r="J56" s="247">
        <f t="shared" si="14"/>
        <v>4.9119772919087989E-3</v>
      </c>
      <c r="K56" s="215">
        <f t="shared" si="15"/>
        <v>3.6319580190480928E-3</v>
      </c>
      <c r="L56" s="52">
        <f t="shared" si="16"/>
        <v>-0.24352534731580661</v>
      </c>
      <c r="N56" s="40">
        <f t="shared" ref="N56" si="27">(H56/B56)*10</f>
        <v>3.9377525135779425</v>
      </c>
      <c r="O56" s="143">
        <f t="shared" ref="O56" si="28">(I56/C56)*10</f>
        <v>4.5804006898640655</v>
      </c>
      <c r="P56" s="52">
        <f t="shared" ref="P56" si="29">(O56-N56)/N56</f>
        <v>0.16320176904723663</v>
      </c>
    </row>
    <row r="57" spans="1:16" ht="20.100000000000001" customHeight="1" x14ac:dyDescent="0.25">
      <c r="A57" s="38" t="s">
        <v>197</v>
      </c>
      <c r="B57" s="19">
        <v>3364.76</v>
      </c>
      <c r="C57" s="140">
        <v>1766.6399999999999</v>
      </c>
      <c r="D57" s="247">
        <f t="shared" si="11"/>
        <v>4.2665694723959223E-3</v>
      </c>
      <c r="E57" s="215">
        <f t="shared" si="12"/>
        <v>2.2250294961499145E-3</v>
      </c>
      <c r="F57" s="52">
        <f t="shared" si="13"/>
        <v>-0.47495809507958969</v>
      </c>
      <c r="H57" s="19">
        <v>907.84199999999998</v>
      </c>
      <c r="I57" s="140">
        <v>558.66200000000015</v>
      </c>
      <c r="J57" s="247">
        <f t="shared" si="14"/>
        <v>4.5525723918043558E-3</v>
      </c>
      <c r="K57" s="215">
        <f t="shared" si="15"/>
        <v>2.7383301629707946E-3</v>
      </c>
      <c r="L57" s="52">
        <f t="shared" ref="L57:L58" si="30">(I57-H57)/H57</f>
        <v>-0.38462639974797358</v>
      </c>
      <c r="N57" s="40">
        <f t="shared" ref="N57:N58" si="31">(H57/B57)*10</f>
        <v>2.6980884223540458</v>
      </c>
      <c r="O57" s="143">
        <f t="shared" ref="O57:O58" si="32">(I57/C57)*10</f>
        <v>3.1622854684599022</v>
      </c>
      <c r="P57" s="52">
        <f t="shared" ref="P57:P58" si="33">(O57-N57)/N57</f>
        <v>0.17204663948739338</v>
      </c>
    </row>
    <row r="58" spans="1:16" ht="20.100000000000001" customHeight="1" x14ac:dyDescent="0.25">
      <c r="A58" s="38" t="s">
        <v>198</v>
      </c>
      <c r="B58" s="19">
        <v>562.12999999999988</v>
      </c>
      <c r="C58" s="140">
        <v>823.06999999999971</v>
      </c>
      <c r="D58" s="247">
        <f t="shared" si="11"/>
        <v>7.127898267686013E-4</v>
      </c>
      <c r="E58" s="215">
        <f t="shared" si="12"/>
        <v>1.0366317005140321E-3</v>
      </c>
      <c r="F58" s="52">
        <f t="shared" si="13"/>
        <v>0.46419867290484385</v>
      </c>
      <c r="H58" s="19">
        <v>200.82799999999995</v>
      </c>
      <c r="I58" s="140">
        <v>257.24</v>
      </c>
      <c r="J58" s="247">
        <f t="shared" si="14"/>
        <v>1.0070959575579066E-3</v>
      </c>
      <c r="K58" s="215">
        <f t="shared" si="15"/>
        <v>1.2608841323064879E-3</v>
      </c>
      <c r="L58" s="52">
        <f t="shared" si="30"/>
        <v>0.28089708606369668</v>
      </c>
      <c r="N58" s="40">
        <f t="shared" si="31"/>
        <v>3.5726255492501737</v>
      </c>
      <c r="O58" s="143">
        <f t="shared" si="32"/>
        <v>3.1253720825689202</v>
      </c>
      <c r="P58" s="52">
        <f t="shared" si="33"/>
        <v>-0.12518901309853855</v>
      </c>
    </row>
    <row r="59" spans="1:16" ht="20.100000000000001" customHeight="1" x14ac:dyDescent="0.25">
      <c r="A59" s="38" t="s">
        <v>199</v>
      </c>
      <c r="B59" s="19">
        <v>548.20000000000005</v>
      </c>
      <c r="C59" s="140">
        <v>612.17999999999984</v>
      </c>
      <c r="D59" s="247">
        <f t="shared" si="11"/>
        <v>6.9512636406978345E-4</v>
      </c>
      <c r="E59" s="215">
        <f t="shared" si="12"/>
        <v>7.7102214200575915E-4</v>
      </c>
      <c r="F59" s="52">
        <f t="shared" si="13"/>
        <v>0.11670923020795292</v>
      </c>
      <c r="H59" s="19">
        <v>207.71600000000004</v>
      </c>
      <c r="I59" s="140">
        <v>233.78799999999998</v>
      </c>
      <c r="J59" s="247">
        <f t="shared" si="14"/>
        <v>1.041637341008715E-3</v>
      </c>
      <c r="K59" s="215">
        <f t="shared" si="15"/>
        <v>1.1459321237897262E-3</v>
      </c>
      <c r="L59" s="52">
        <f t="shared" si="16"/>
        <v>0.12551753355543116</v>
      </c>
      <c r="N59" s="40">
        <f t="shared" si="9"/>
        <v>3.7890550893834369</v>
      </c>
      <c r="O59" s="143">
        <f t="shared" si="10"/>
        <v>3.8189421412003011</v>
      </c>
      <c r="P59" s="52">
        <f t="shared" si="17"/>
        <v>7.8877321949223523E-3</v>
      </c>
    </row>
    <row r="60" spans="1:16" ht="20.100000000000001" customHeight="1" x14ac:dyDescent="0.25">
      <c r="A60" s="38" t="s">
        <v>200</v>
      </c>
      <c r="B60" s="19">
        <v>193.37000000000003</v>
      </c>
      <c r="C60" s="140">
        <v>548.42999999999995</v>
      </c>
      <c r="D60" s="247">
        <f t="shared" si="11"/>
        <v>2.4519625140491434E-4</v>
      </c>
      <c r="E60" s="215">
        <f t="shared" si="12"/>
        <v>6.9073095060312093E-4</v>
      </c>
      <c r="F60" s="52">
        <f t="shared" si="13"/>
        <v>1.836169002430573</v>
      </c>
      <c r="H60" s="19">
        <v>114.62900000000002</v>
      </c>
      <c r="I60" s="140">
        <v>188.60599999999997</v>
      </c>
      <c r="J60" s="247">
        <f t="shared" si="14"/>
        <v>5.7483220725648482E-4</v>
      </c>
      <c r="K60" s="215">
        <f t="shared" si="15"/>
        <v>9.244686388500909E-4</v>
      </c>
      <c r="L60" s="52">
        <f t="shared" si="16"/>
        <v>0.64536024915161028</v>
      </c>
      <c r="N60" s="40">
        <f t="shared" si="9"/>
        <v>5.9279619382530901</v>
      </c>
      <c r="O60" s="143">
        <f t="shared" si="10"/>
        <v>3.4390168298597814</v>
      </c>
      <c r="P60" s="52">
        <f t="shared" si="17"/>
        <v>-0.41986523097123252</v>
      </c>
    </row>
    <row r="61" spans="1:16" ht="20.100000000000001" customHeight="1" thickBot="1" x14ac:dyDescent="0.3">
      <c r="A61" s="8" t="s">
        <v>17</v>
      </c>
      <c r="B61" s="196">
        <f>B62-SUM(B39:B60)</f>
        <v>826.70999999996275</v>
      </c>
      <c r="C61" s="142">
        <f>C62-SUM(C39:C60)</f>
        <v>780.66999999992549</v>
      </c>
      <c r="D61" s="247">
        <f t="shared" si="11"/>
        <v>1.0482814966072686E-3</v>
      </c>
      <c r="E61" s="215">
        <f t="shared" si="12"/>
        <v>9.8323018654575245E-4</v>
      </c>
      <c r="F61" s="52">
        <f t="shared" si="13"/>
        <v>-5.56906291202953E-2</v>
      </c>
      <c r="H61" s="19">
        <f>H62-SUM(H39:H60)</f>
        <v>504.81000000005588</v>
      </c>
      <c r="I61" s="140">
        <f>I62-SUM(I39:I60)</f>
        <v>394.25099999996019</v>
      </c>
      <c r="J61" s="247">
        <f t="shared" si="14"/>
        <v>2.531480223548824E-3</v>
      </c>
      <c r="K61" s="215">
        <f t="shared" si="15"/>
        <v>1.9324554114675591E-3</v>
      </c>
      <c r="L61" s="52">
        <f t="shared" si="16"/>
        <v>-0.21901111309221977</v>
      </c>
      <c r="N61" s="40">
        <f t="shared" si="9"/>
        <v>6.1062524948298513</v>
      </c>
      <c r="O61" s="143">
        <f t="shared" si="10"/>
        <v>5.05016204029869</v>
      </c>
      <c r="P61" s="52">
        <f t="shared" si="17"/>
        <v>-0.17295230674220408</v>
      </c>
    </row>
    <row r="62" spans="1:16" s="1" customFormat="1" ht="26.25" customHeight="1" thickBot="1" x14ac:dyDescent="0.3">
      <c r="A62" s="12" t="s">
        <v>18</v>
      </c>
      <c r="B62" s="17">
        <v>788633.58999999962</v>
      </c>
      <c r="C62" s="145">
        <v>793984.98</v>
      </c>
      <c r="D62" s="253">
        <f>SUM(D39:D61)</f>
        <v>1</v>
      </c>
      <c r="E62" s="254">
        <f>SUM(E39:E61)</f>
        <v>1</v>
      </c>
      <c r="F62" s="57">
        <f t="shared" si="13"/>
        <v>6.7856480726370856E-3</v>
      </c>
      <c r="H62" s="17">
        <v>199412.97400000002</v>
      </c>
      <c r="I62" s="145">
        <v>204015.57399999996</v>
      </c>
      <c r="J62" s="253">
        <f t="shared" si="14"/>
        <v>1</v>
      </c>
      <c r="K62" s="254">
        <f t="shared" si="15"/>
        <v>1</v>
      </c>
      <c r="L62" s="57">
        <f t="shared" si="16"/>
        <v>2.3080744987033528E-2</v>
      </c>
      <c r="N62" s="37">
        <f t="shared" si="9"/>
        <v>2.5285883904589976</v>
      </c>
      <c r="O62" s="150">
        <f t="shared" si="10"/>
        <v>2.5695142746906869</v>
      </c>
      <c r="P62" s="57">
        <f t="shared" si="17"/>
        <v>1.6185269372473984E-2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B37</f>
        <v>jan-jun</v>
      </c>
      <c r="C66" s="373"/>
      <c r="D66" s="371" t="str">
        <f>B66</f>
        <v>jan-jun</v>
      </c>
      <c r="E66" s="373"/>
      <c r="F66" s="131" t="str">
        <f>F37</f>
        <v>2025 / 2024</v>
      </c>
      <c r="H66" s="374" t="str">
        <f>B66</f>
        <v>jan-jun</v>
      </c>
      <c r="I66" s="373"/>
      <c r="J66" s="371" t="str">
        <f>B66</f>
        <v>jan-jun</v>
      </c>
      <c r="K66" s="372"/>
      <c r="L66" s="131" t="str">
        <f>F66</f>
        <v>2025 / 2024</v>
      </c>
      <c r="N66" s="374" t="str">
        <f>B66</f>
        <v>jan-jun</v>
      </c>
      <c r="O66" s="372"/>
      <c r="P66" s="131" t="str">
        <f>L66</f>
        <v>2025 / 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167</v>
      </c>
      <c r="B68" s="39">
        <v>120096.56999999999</v>
      </c>
      <c r="C68" s="147">
        <v>117362.34999999996</v>
      </c>
      <c r="D68" s="247">
        <f>B68/$B$96</f>
        <v>0.13657887597355886</v>
      </c>
      <c r="E68" s="246">
        <f>C68/$C$96</f>
        <v>0.13100845827073457</v>
      </c>
      <c r="F68" s="61">
        <f>(C68-B68)/B68</f>
        <v>-2.2766845048114451E-2</v>
      </c>
      <c r="H68" s="19">
        <v>50097.893000000033</v>
      </c>
      <c r="I68" s="147">
        <v>46640.709000000017</v>
      </c>
      <c r="J68" s="245">
        <f>H68/$H$96</f>
        <v>0.19496040860812647</v>
      </c>
      <c r="K68" s="246">
        <f>I68/$I$96</f>
        <v>0.18642254706780992</v>
      </c>
      <c r="L68" s="58">
        <f>(I68-H68)/H68</f>
        <v>-6.9008570879418293E-2</v>
      </c>
      <c r="N68" s="41">
        <f t="shared" ref="N68:N96" si="34">(H68/B68)*10</f>
        <v>4.1714674282537825</v>
      </c>
      <c r="O68" s="149">
        <f t="shared" ref="O68:O96" si="35">(I68/C68)*10</f>
        <v>3.9740776322219205</v>
      </c>
      <c r="P68" s="61">
        <f>(O68-N68)/N68</f>
        <v>-4.7319030875063395E-2</v>
      </c>
    </row>
    <row r="69" spans="1:16" ht="20.100000000000001" customHeight="1" x14ac:dyDescent="0.25">
      <c r="A69" s="38" t="s">
        <v>168</v>
      </c>
      <c r="B69" s="19">
        <v>127805.06000000004</v>
      </c>
      <c r="C69" s="140">
        <v>124817.14999999997</v>
      </c>
      <c r="D69" s="247">
        <f t="shared" ref="D69:D95" si="36">B69/$B$96</f>
        <v>0.14534529536133509</v>
      </c>
      <c r="E69" s="215">
        <f t="shared" ref="E69:E95" si="37">C69/$C$96</f>
        <v>0.13933005250190558</v>
      </c>
      <c r="F69" s="52">
        <f t="shared" ref="F69:F96" si="38">(C69-B69)/B69</f>
        <v>-2.3378651831156571E-2</v>
      </c>
      <c r="H69" s="19">
        <v>38931.11799999998</v>
      </c>
      <c r="I69" s="140">
        <v>39075.226999999999</v>
      </c>
      <c r="J69" s="214">
        <f t="shared" ref="J69:J96" si="39">H69/$H$96</f>
        <v>0.15150391001176791</v>
      </c>
      <c r="K69" s="215">
        <f t="shared" ref="K69:K96" si="40">I69/$I$96</f>
        <v>0.15618337501243504</v>
      </c>
      <c r="L69" s="59">
        <f t="shared" ref="L69:L96" si="41">(I69-H69)/H69</f>
        <v>3.7016404203963175E-3</v>
      </c>
      <c r="N69" s="40">
        <f t="shared" si="34"/>
        <v>3.0461327587499247</v>
      </c>
      <c r="O69" s="143">
        <f t="shared" si="35"/>
        <v>3.1305975981665988</v>
      </c>
      <c r="P69" s="52">
        <f t="shared" ref="P69:P96" si="42">(O69-N69)/N69</f>
        <v>2.7728548328713295E-2</v>
      </c>
    </row>
    <row r="70" spans="1:16" ht="20.100000000000001" customHeight="1" x14ac:dyDescent="0.25">
      <c r="A70" s="38" t="s">
        <v>169</v>
      </c>
      <c r="B70" s="19">
        <v>96025.189999999959</v>
      </c>
      <c r="C70" s="140">
        <v>94499.790000000037</v>
      </c>
      <c r="D70" s="247">
        <f t="shared" si="36"/>
        <v>0.10920388913144996</v>
      </c>
      <c r="E70" s="215">
        <f t="shared" si="37"/>
        <v>0.1054875928677995</v>
      </c>
      <c r="F70" s="52">
        <f t="shared" si="38"/>
        <v>-1.5885415066608274E-2</v>
      </c>
      <c r="H70" s="19">
        <v>31040.726999999966</v>
      </c>
      <c r="I70" s="140">
        <v>31840.388000000006</v>
      </c>
      <c r="J70" s="214">
        <f t="shared" si="39"/>
        <v>0.12079775130289996</v>
      </c>
      <c r="K70" s="215">
        <f t="shared" si="40"/>
        <v>0.1272657804277231</v>
      </c>
      <c r="L70" s="59">
        <f t="shared" si="41"/>
        <v>2.5761671110346124E-2</v>
      </c>
      <c r="N70" s="40">
        <f t="shared" si="34"/>
        <v>3.2325608520014364</v>
      </c>
      <c r="O70" s="143">
        <f t="shared" si="35"/>
        <v>3.3693607149814824</v>
      </c>
      <c r="P70" s="52">
        <f t="shared" si="42"/>
        <v>4.2319346562446458E-2</v>
      </c>
    </row>
    <row r="71" spans="1:16" ht="20.100000000000001" customHeight="1" x14ac:dyDescent="0.25">
      <c r="A71" s="38" t="s">
        <v>170</v>
      </c>
      <c r="B71" s="19">
        <v>58976.189999999995</v>
      </c>
      <c r="C71" s="140">
        <v>62700.149999999994</v>
      </c>
      <c r="D71" s="247">
        <f t="shared" si="36"/>
        <v>6.707020641308109E-2</v>
      </c>
      <c r="E71" s="215">
        <f t="shared" si="37"/>
        <v>6.9990503639743074E-2</v>
      </c>
      <c r="F71" s="52">
        <f t="shared" si="38"/>
        <v>6.3143448228853025E-2</v>
      </c>
      <c r="H71" s="19">
        <v>23621.763999999996</v>
      </c>
      <c r="I71" s="140">
        <v>24098.270999999986</v>
      </c>
      <c r="J71" s="214">
        <f t="shared" si="39"/>
        <v>9.1926196606406732E-2</v>
      </c>
      <c r="K71" s="215">
        <f t="shared" si="40"/>
        <v>9.632059966649166E-2</v>
      </c>
      <c r="L71" s="59">
        <f t="shared" si="41"/>
        <v>2.0172371546849362E-2</v>
      </c>
      <c r="N71" s="40">
        <f t="shared" si="34"/>
        <v>4.0053051918070661</v>
      </c>
      <c r="O71" s="143">
        <f t="shared" si="35"/>
        <v>3.8434152071406507</v>
      </c>
      <c r="P71" s="52">
        <f t="shared" si="42"/>
        <v>-4.0418888677338435E-2</v>
      </c>
    </row>
    <row r="72" spans="1:16" ht="20.100000000000001" customHeight="1" x14ac:dyDescent="0.25">
      <c r="A72" s="38" t="s">
        <v>172</v>
      </c>
      <c r="B72" s="19">
        <v>153526.27999999997</v>
      </c>
      <c r="C72" s="140">
        <v>182130.65999999992</v>
      </c>
      <c r="D72" s="247">
        <f t="shared" si="36"/>
        <v>0.17459654971663111</v>
      </c>
      <c r="E72" s="215">
        <f t="shared" si="37"/>
        <v>0.20330759370812992</v>
      </c>
      <c r="F72" s="52">
        <f t="shared" si="38"/>
        <v>0.18631585419773053</v>
      </c>
      <c r="H72" s="19">
        <v>17231.138999999999</v>
      </c>
      <c r="I72" s="140">
        <v>23724.775999999998</v>
      </c>
      <c r="J72" s="214">
        <f t="shared" si="39"/>
        <v>6.7056510744342504E-2</v>
      </c>
      <c r="K72" s="215">
        <f t="shared" si="40"/>
        <v>9.4827743088837804E-2</v>
      </c>
      <c r="L72" s="59">
        <f t="shared" si="41"/>
        <v>0.37685477437098031</v>
      </c>
      <c r="N72" s="40">
        <f t="shared" si="34"/>
        <v>1.1223576185132607</v>
      </c>
      <c r="O72" s="143">
        <f t="shared" si="35"/>
        <v>1.3026239513984086</v>
      </c>
      <c r="P72" s="52">
        <f t="shared" si="42"/>
        <v>0.16061398783387693</v>
      </c>
    </row>
    <row r="73" spans="1:16" ht="20.100000000000001" customHeight="1" x14ac:dyDescent="0.25">
      <c r="A73" s="38" t="s">
        <v>177</v>
      </c>
      <c r="B73" s="19">
        <v>44971.289999999986</v>
      </c>
      <c r="C73" s="140">
        <v>41671.910000000018</v>
      </c>
      <c r="D73" s="247">
        <f t="shared" si="36"/>
        <v>5.1143244468022243E-2</v>
      </c>
      <c r="E73" s="215">
        <f t="shared" si="37"/>
        <v>4.6517240684911393E-2</v>
      </c>
      <c r="F73" s="52">
        <f t="shared" si="38"/>
        <v>-7.33663632953373E-2</v>
      </c>
      <c r="H73" s="19">
        <v>15651.440999999995</v>
      </c>
      <c r="I73" s="140">
        <v>15228.607</v>
      </c>
      <c r="J73" s="214">
        <f t="shared" si="39"/>
        <v>6.0908975406729786E-2</v>
      </c>
      <c r="K73" s="215">
        <f t="shared" si="40"/>
        <v>6.0868622413837635E-2</v>
      </c>
      <c r="L73" s="59">
        <f t="shared" si="41"/>
        <v>-2.7015659452698022E-2</v>
      </c>
      <c r="N73" s="40">
        <f t="shared" si="34"/>
        <v>3.4803184431667407</v>
      </c>
      <c r="O73" s="143">
        <f t="shared" si="35"/>
        <v>3.6544058095729213</v>
      </c>
      <c r="P73" s="52">
        <f t="shared" si="42"/>
        <v>5.0020528077821112E-2</v>
      </c>
    </row>
    <row r="74" spans="1:16" ht="20.100000000000001" customHeight="1" x14ac:dyDescent="0.25">
      <c r="A74" s="38" t="s">
        <v>178</v>
      </c>
      <c r="B74" s="19">
        <v>69364.069999999992</v>
      </c>
      <c r="C74" s="140">
        <v>62846.069999999963</v>
      </c>
      <c r="D74" s="247">
        <f t="shared" si="36"/>
        <v>7.8883740922419801E-2</v>
      </c>
      <c r="E74" s="215">
        <f t="shared" si="37"/>
        <v>7.0153390240351027E-2</v>
      </c>
      <c r="F74" s="52">
        <f t="shared" si="38"/>
        <v>-9.3967957762571164E-2</v>
      </c>
      <c r="H74" s="19">
        <v>25274.673999999985</v>
      </c>
      <c r="I74" s="140">
        <v>13964.183999999996</v>
      </c>
      <c r="J74" s="214">
        <f t="shared" si="39"/>
        <v>9.8358642956844183E-2</v>
      </c>
      <c r="K74" s="215">
        <f t="shared" si="40"/>
        <v>5.5814733626874252E-2</v>
      </c>
      <c r="L74" s="59">
        <f t="shared" si="41"/>
        <v>-0.44750290349936839</v>
      </c>
      <c r="N74" s="40">
        <f t="shared" si="34"/>
        <v>3.6437703266258725</v>
      </c>
      <c r="O74" s="143">
        <f t="shared" si="35"/>
        <v>2.2219661468091805</v>
      </c>
      <c r="P74" s="52">
        <f t="shared" si="42"/>
        <v>-0.39020137175695185</v>
      </c>
    </row>
    <row r="75" spans="1:16" ht="20.100000000000001" customHeight="1" x14ac:dyDescent="0.25">
      <c r="A75" s="38" t="s">
        <v>181</v>
      </c>
      <c r="B75" s="19">
        <v>2351.6199999999994</v>
      </c>
      <c r="C75" s="140">
        <v>2666.6999999999989</v>
      </c>
      <c r="D75" s="247">
        <f t="shared" si="36"/>
        <v>2.6743612770701148E-3</v>
      </c>
      <c r="E75" s="215">
        <f t="shared" si="37"/>
        <v>2.976766021390743E-3</v>
      </c>
      <c r="F75" s="52">
        <f t="shared" si="38"/>
        <v>0.13398423214635</v>
      </c>
      <c r="H75" s="19">
        <v>5970.5789999999988</v>
      </c>
      <c r="I75" s="140">
        <v>7021.1420000000016</v>
      </c>
      <c r="J75" s="214">
        <f t="shared" si="39"/>
        <v>2.3235039474955525E-2</v>
      </c>
      <c r="K75" s="215">
        <f t="shared" si="40"/>
        <v>2.8063449356328974E-2</v>
      </c>
      <c r="L75" s="59">
        <f t="shared" si="41"/>
        <v>0.17595663670139916</v>
      </c>
      <c r="N75" s="40">
        <f t="shared" si="34"/>
        <v>25.389216795230524</v>
      </c>
      <c r="O75" s="143">
        <f t="shared" si="35"/>
        <v>26.328953388082667</v>
      </c>
      <c r="P75" s="52">
        <f t="shared" si="42"/>
        <v>3.7013217084690693E-2</v>
      </c>
    </row>
    <row r="76" spans="1:16" ht="20.100000000000001" customHeight="1" x14ac:dyDescent="0.25">
      <c r="A76" s="38" t="s">
        <v>182</v>
      </c>
      <c r="B76" s="19">
        <v>18855.359999999982</v>
      </c>
      <c r="C76" s="140">
        <v>18508.589999999993</v>
      </c>
      <c r="D76" s="247">
        <f t="shared" si="36"/>
        <v>2.1443109281778828E-2</v>
      </c>
      <c r="E76" s="215">
        <f t="shared" si="37"/>
        <v>2.0660644922883147E-2</v>
      </c>
      <c r="F76" s="52">
        <f t="shared" si="38"/>
        <v>-1.8391056972658696E-2</v>
      </c>
      <c r="H76" s="19">
        <v>6139.0649999999987</v>
      </c>
      <c r="I76" s="140">
        <v>6455.38</v>
      </c>
      <c r="J76" s="214">
        <f t="shared" si="39"/>
        <v>2.3890717736808748E-2</v>
      </c>
      <c r="K76" s="215">
        <f t="shared" si="40"/>
        <v>2.5802103091756141E-2</v>
      </c>
      <c r="L76" s="59">
        <f t="shared" si="41"/>
        <v>5.1524947202872338E-2</v>
      </c>
      <c r="N76" s="40">
        <f t="shared" si="34"/>
        <v>3.2558726006822485</v>
      </c>
      <c r="O76" s="143">
        <f t="shared" si="35"/>
        <v>3.4877751357612885</v>
      </c>
      <c r="P76" s="52">
        <f t="shared" si="42"/>
        <v>7.122592420552519E-2</v>
      </c>
    </row>
    <row r="77" spans="1:16" ht="20.100000000000001" customHeight="1" x14ac:dyDescent="0.25">
      <c r="A77" s="38" t="s">
        <v>186</v>
      </c>
      <c r="B77" s="19">
        <v>10092.329999999998</v>
      </c>
      <c r="C77" s="140">
        <v>10569.920000000004</v>
      </c>
      <c r="D77" s="247">
        <f t="shared" si="36"/>
        <v>1.1477422605443495E-2</v>
      </c>
      <c r="E77" s="215">
        <f t="shared" si="37"/>
        <v>1.1798919527812826E-2</v>
      </c>
      <c r="F77" s="52">
        <f t="shared" si="38"/>
        <v>4.7322075278950021E-2</v>
      </c>
      <c r="H77" s="19">
        <v>3782.4919999999993</v>
      </c>
      <c r="I77" s="140">
        <v>4188.7419999999993</v>
      </c>
      <c r="J77" s="214">
        <f t="shared" si="39"/>
        <v>1.4719904205890831E-2</v>
      </c>
      <c r="K77" s="215">
        <f t="shared" si="40"/>
        <v>1.6742368831698332E-2</v>
      </c>
      <c r="L77" s="59">
        <f t="shared" si="41"/>
        <v>0.10740273872357167</v>
      </c>
      <c r="N77" s="40">
        <f t="shared" si="34"/>
        <v>3.7478877523822547</v>
      </c>
      <c r="O77" s="143">
        <f t="shared" si="35"/>
        <v>3.9628890284883878</v>
      </c>
      <c r="P77" s="52">
        <f t="shared" si="42"/>
        <v>5.7365985939539593E-2</v>
      </c>
    </row>
    <row r="78" spans="1:16" ht="20.100000000000001" customHeight="1" x14ac:dyDescent="0.25">
      <c r="A78" s="38" t="s">
        <v>187</v>
      </c>
      <c r="B78" s="19">
        <v>12108.569999999996</v>
      </c>
      <c r="C78" s="140">
        <v>15040.690000000004</v>
      </c>
      <c r="D78" s="247">
        <f t="shared" si="36"/>
        <v>1.3770375625608251E-2</v>
      </c>
      <c r="E78" s="215">
        <f t="shared" si="37"/>
        <v>1.6789520729842713E-2</v>
      </c>
      <c r="F78" s="52">
        <f t="shared" si="38"/>
        <v>0.24215245896088547</v>
      </c>
      <c r="H78" s="19">
        <v>2736.4790000000003</v>
      </c>
      <c r="I78" s="140">
        <v>3300.5300000000007</v>
      </c>
      <c r="J78" s="214">
        <f t="shared" si="39"/>
        <v>1.0649251536138596E-2</v>
      </c>
      <c r="K78" s="215">
        <f t="shared" si="40"/>
        <v>1.3192192453028932E-2</v>
      </c>
      <c r="L78" s="59">
        <f t="shared" si="41"/>
        <v>0.20612290465229235</v>
      </c>
      <c r="N78" s="40">
        <f t="shared" si="34"/>
        <v>2.2599522486965853</v>
      </c>
      <c r="O78" s="143">
        <f t="shared" si="35"/>
        <v>2.1944006558209761</v>
      </c>
      <c r="P78" s="52">
        <f t="shared" si="42"/>
        <v>-2.900574245027332E-2</v>
      </c>
    </row>
    <row r="79" spans="1:16" ht="20.100000000000001" customHeight="1" x14ac:dyDescent="0.25">
      <c r="A79" s="38" t="s">
        <v>188</v>
      </c>
      <c r="B79" s="19">
        <v>43112.829999999973</v>
      </c>
      <c r="C79" s="140">
        <v>40751.239999999983</v>
      </c>
      <c r="D79" s="247">
        <f t="shared" si="36"/>
        <v>4.9029725507057566E-2</v>
      </c>
      <c r="E79" s="215">
        <f t="shared" si="37"/>
        <v>4.5489521341560465E-2</v>
      </c>
      <c r="F79" s="52">
        <f t="shared" si="38"/>
        <v>-5.4776965464804581E-2</v>
      </c>
      <c r="H79" s="19">
        <v>3396.1099999999988</v>
      </c>
      <c r="I79" s="140">
        <v>3210.0629999999996</v>
      </c>
      <c r="J79" s="214">
        <f t="shared" si="39"/>
        <v>1.3216264270398431E-2</v>
      </c>
      <c r="K79" s="215">
        <f t="shared" si="40"/>
        <v>1.2830596565505357E-2</v>
      </c>
      <c r="L79" s="59">
        <f t="shared" si="41"/>
        <v>-5.478238337391874E-2</v>
      </c>
      <c r="N79" s="40">
        <f t="shared" si="34"/>
        <v>0.78772606669522771</v>
      </c>
      <c r="O79" s="143">
        <f t="shared" si="35"/>
        <v>0.78772155154051782</v>
      </c>
      <c r="P79" s="52">
        <f t="shared" si="42"/>
        <v>-5.7318843450704227E-6</v>
      </c>
    </row>
    <row r="80" spans="1:16" ht="20.100000000000001" customHeight="1" x14ac:dyDescent="0.25">
      <c r="A80" s="38" t="s">
        <v>189</v>
      </c>
      <c r="B80" s="19">
        <v>9263.2000000000007</v>
      </c>
      <c r="C80" s="140">
        <v>6433.9799999999987</v>
      </c>
      <c r="D80" s="247">
        <f t="shared" si="36"/>
        <v>1.0534501059591216E-2</v>
      </c>
      <c r="E80" s="215">
        <f t="shared" si="37"/>
        <v>7.1820801163639007E-3</v>
      </c>
      <c r="F80" s="52">
        <f t="shared" si="38"/>
        <v>-0.30542577079195116</v>
      </c>
      <c r="H80" s="19">
        <v>3416.4070000000011</v>
      </c>
      <c r="I80" s="140">
        <v>2780.8540000000003</v>
      </c>
      <c r="J80" s="214">
        <f t="shared" si="39"/>
        <v>1.3295251852042226E-2</v>
      </c>
      <c r="K80" s="215">
        <f t="shared" si="40"/>
        <v>1.1115051568013415E-2</v>
      </c>
      <c r="L80" s="59">
        <f t="shared" si="41"/>
        <v>-0.18602965044855621</v>
      </c>
      <c r="N80" s="40">
        <f t="shared" si="34"/>
        <v>3.6881498834096216</v>
      </c>
      <c r="O80" s="143">
        <f t="shared" si="35"/>
        <v>4.3221365313538449</v>
      </c>
      <c r="P80" s="52">
        <f t="shared" si="42"/>
        <v>0.17189828721334807</v>
      </c>
    </row>
    <row r="81" spans="1:16" ht="20.100000000000001" customHeight="1" x14ac:dyDescent="0.25">
      <c r="A81" s="38" t="s">
        <v>201</v>
      </c>
      <c r="B81" s="19">
        <v>14953.140000000001</v>
      </c>
      <c r="C81" s="140">
        <v>21112.419999999995</v>
      </c>
      <c r="D81" s="247">
        <f t="shared" si="36"/>
        <v>1.7005340397941941E-2</v>
      </c>
      <c r="E81" s="215">
        <f t="shared" si="37"/>
        <v>2.3567230841613364E-2</v>
      </c>
      <c r="F81" s="52">
        <f t="shared" ref="F81:F86" si="43">(C81-B81)/B81</f>
        <v>0.41190545932158684</v>
      </c>
      <c r="H81" s="19">
        <v>1730.8260000000005</v>
      </c>
      <c r="I81" s="140">
        <v>2328.8539999999994</v>
      </c>
      <c r="J81" s="214">
        <f t="shared" si="39"/>
        <v>6.7356633978512617E-3</v>
      </c>
      <c r="K81" s="215">
        <f t="shared" si="40"/>
        <v>9.3084111227609585E-3</v>
      </c>
      <c r="L81" s="59">
        <f>(I81-H81)/H81</f>
        <v>0.34551595596553247</v>
      </c>
      <c r="N81" s="40">
        <f t="shared" si="34"/>
        <v>1.1575000300940139</v>
      </c>
      <c r="O81" s="143">
        <f t="shared" si="35"/>
        <v>1.103072977896423</v>
      </c>
      <c r="P81" s="52">
        <f>(O81-N81)/N81</f>
        <v>-4.7021210179295003E-2</v>
      </c>
    </row>
    <row r="82" spans="1:16" ht="20.100000000000001" customHeight="1" x14ac:dyDescent="0.25">
      <c r="A82" s="38" t="s">
        <v>202</v>
      </c>
      <c r="B82" s="19">
        <v>5641.64</v>
      </c>
      <c r="C82" s="140">
        <v>6510.59</v>
      </c>
      <c r="D82" s="247">
        <f t="shared" si="36"/>
        <v>6.4159105447180436E-3</v>
      </c>
      <c r="E82" s="215">
        <f t="shared" si="37"/>
        <v>7.2675978142297086E-3</v>
      </c>
      <c r="F82" s="52">
        <f>(C82-B82)/B82</f>
        <v>0.15402436171042458</v>
      </c>
      <c r="H82" s="19">
        <v>1642.2350000000004</v>
      </c>
      <c r="I82" s="140">
        <v>1886.4379999999994</v>
      </c>
      <c r="J82" s="214">
        <f t="shared" si="39"/>
        <v>6.3909036380146054E-3</v>
      </c>
      <c r="K82" s="215">
        <f t="shared" si="40"/>
        <v>7.5400778501352756E-3</v>
      </c>
      <c r="L82" s="59">
        <f>(I82-H82)/H82</f>
        <v>0.148701617003656</v>
      </c>
      <c r="N82" s="40">
        <f t="shared" si="34"/>
        <v>2.9109177473217014</v>
      </c>
      <c r="O82" s="143">
        <f t="shared" si="35"/>
        <v>2.8974916251829703</v>
      </c>
      <c r="P82" s="52">
        <f>(O82-N82)/N82</f>
        <v>-4.6123330523798797E-3</v>
      </c>
    </row>
    <row r="83" spans="1:16" ht="20.100000000000001" customHeight="1" x14ac:dyDescent="0.25">
      <c r="A83" s="38" t="s">
        <v>203</v>
      </c>
      <c r="B83" s="19">
        <v>2667.26</v>
      </c>
      <c r="C83" s="140">
        <v>3202.9800000000009</v>
      </c>
      <c r="D83" s="247">
        <f t="shared" si="36"/>
        <v>3.0333203748386375E-3</v>
      </c>
      <c r="E83" s="215">
        <f t="shared" si="37"/>
        <v>3.5754010691844331E-3</v>
      </c>
      <c r="F83" s="52">
        <f>(C83-B83)/B83</f>
        <v>0.20085031080584595</v>
      </c>
      <c r="H83" s="19">
        <v>1898.2749999999999</v>
      </c>
      <c r="I83" s="140">
        <v>1869.7740000000006</v>
      </c>
      <c r="J83" s="214">
        <f t="shared" si="39"/>
        <v>7.3873060819262598E-3</v>
      </c>
      <c r="K83" s="215">
        <f t="shared" si="40"/>
        <v>7.4734719731890699E-3</v>
      </c>
      <c r="L83" s="59">
        <f>(I83-H83)/H83</f>
        <v>-1.5014157590443585E-2</v>
      </c>
      <c r="N83" s="40">
        <f t="shared" si="34"/>
        <v>7.116947729130267</v>
      </c>
      <c r="O83" s="143">
        <f t="shared" si="35"/>
        <v>5.8376074780360785</v>
      </c>
      <c r="P83" s="52">
        <f>(O83-N83)/N83</f>
        <v>-0.17975968066447096</v>
      </c>
    </row>
    <row r="84" spans="1:16" ht="20.100000000000001" customHeight="1" x14ac:dyDescent="0.25">
      <c r="A84" s="38" t="s">
        <v>204</v>
      </c>
      <c r="B84" s="19">
        <v>6416.2800000000034</v>
      </c>
      <c r="C84" s="140">
        <v>5356.99</v>
      </c>
      <c r="D84" s="247">
        <f t="shared" si="36"/>
        <v>7.2968637683126737E-3</v>
      </c>
      <c r="E84" s="215">
        <f t="shared" si="37"/>
        <v>5.9798649300371251E-3</v>
      </c>
      <c r="F84" s="52">
        <f t="shared" si="43"/>
        <v>-0.1650941043720042</v>
      </c>
      <c r="H84" s="19">
        <v>2973.4819999999991</v>
      </c>
      <c r="I84" s="140">
        <v>1867.9859999999999</v>
      </c>
      <c r="J84" s="214">
        <f t="shared" si="39"/>
        <v>1.1571569800528508E-2</v>
      </c>
      <c r="K84" s="215">
        <f t="shared" si="40"/>
        <v>7.4663253512507674E-3</v>
      </c>
      <c r="L84" s="59">
        <f t="shared" si="41"/>
        <v>-0.37178499819403632</v>
      </c>
      <c r="N84" s="40">
        <f t="shared" si="34"/>
        <v>4.6342771824172226</v>
      </c>
      <c r="O84" s="143">
        <f t="shared" si="35"/>
        <v>3.4870066959243902</v>
      </c>
      <c r="P84" s="52">
        <f t="shared" si="42"/>
        <v>-0.24756190476600284</v>
      </c>
    </row>
    <row r="85" spans="1:16" ht="20.100000000000001" customHeight="1" x14ac:dyDescent="0.25">
      <c r="A85" s="38" t="s">
        <v>205</v>
      </c>
      <c r="B85" s="19">
        <v>4387.6900000000005</v>
      </c>
      <c r="C85" s="140">
        <v>5772.0099999999993</v>
      </c>
      <c r="D85" s="247">
        <f t="shared" si="36"/>
        <v>4.9898658081610871E-3</v>
      </c>
      <c r="E85" s="215">
        <f t="shared" si="37"/>
        <v>6.443140676914383E-3</v>
      </c>
      <c r="F85" s="52">
        <f t="shared" si="43"/>
        <v>0.31550086719891302</v>
      </c>
      <c r="H85" s="19">
        <v>1492.4050000000004</v>
      </c>
      <c r="I85" s="140">
        <v>1826.6430000000007</v>
      </c>
      <c r="J85" s="214">
        <f t="shared" si="39"/>
        <v>5.8078268602795502E-3</v>
      </c>
      <c r="K85" s="215">
        <f t="shared" si="40"/>
        <v>7.3010777053922043E-3</v>
      </c>
      <c r="L85" s="59">
        <f t="shared" si="41"/>
        <v>0.22395931399318561</v>
      </c>
      <c r="N85" s="40">
        <f t="shared" si="34"/>
        <v>3.4013455827553911</v>
      </c>
      <c r="O85" s="143">
        <f t="shared" si="35"/>
        <v>3.1646566793889841</v>
      </c>
      <c r="P85" s="52">
        <f t="shared" si="42"/>
        <v>-6.9586843679279434E-2</v>
      </c>
    </row>
    <row r="86" spans="1:16" ht="20.100000000000001" customHeight="1" x14ac:dyDescent="0.25">
      <c r="A86" s="38" t="s">
        <v>206</v>
      </c>
      <c r="B86" s="19">
        <v>20263.889999999992</v>
      </c>
      <c r="C86" s="140">
        <v>19828.609999999993</v>
      </c>
      <c r="D86" s="247">
        <f t="shared" si="36"/>
        <v>2.304494890280246E-2</v>
      </c>
      <c r="E86" s="215">
        <f t="shared" si="37"/>
        <v>2.2134148010428133E-2</v>
      </c>
      <c r="F86" s="52">
        <f t="shared" si="43"/>
        <v>-2.1480574558981468E-2</v>
      </c>
      <c r="H86" s="19">
        <v>1229.509</v>
      </c>
      <c r="I86" s="140">
        <v>1522.9419999999996</v>
      </c>
      <c r="J86" s="214">
        <f t="shared" si="39"/>
        <v>4.7847436822815838E-3</v>
      </c>
      <c r="K86" s="215">
        <f t="shared" si="40"/>
        <v>6.0871871968443793E-3</v>
      </c>
      <c r="L86" s="59">
        <f t="shared" si="41"/>
        <v>0.23865868407632604</v>
      </c>
      <c r="N86" s="40">
        <f t="shared" si="34"/>
        <v>0.60674875357100766</v>
      </c>
      <c r="O86" s="143">
        <f t="shared" si="35"/>
        <v>0.76805282871567904</v>
      </c>
      <c r="P86" s="52">
        <f t="shared" si="42"/>
        <v>0.26584986651446663</v>
      </c>
    </row>
    <row r="87" spans="1:16" ht="20.100000000000001" customHeight="1" x14ac:dyDescent="0.25">
      <c r="A87" s="38" t="s">
        <v>207</v>
      </c>
      <c r="B87" s="19">
        <v>2116.8400000000006</v>
      </c>
      <c r="C87" s="140">
        <v>2000.52</v>
      </c>
      <c r="D87" s="247">
        <f t="shared" si="36"/>
        <v>2.4073595758469075E-3</v>
      </c>
      <c r="E87" s="215">
        <f t="shared" si="37"/>
        <v>2.2331270713288375E-3</v>
      </c>
      <c r="F87" s="52">
        <f t="shared" ref="F87:F88" si="44">(C87-B87)/B87</f>
        <v>-5.4949830879991203E-2</v>
      </c>
      <c r="H87" s="19">
        <v>1538.1560000000002</v>
      </c>
      <c r="I87" s="140">
        <v>1321.9590000000001</v>
      </c>
      <c r="J87" s="214">
        <f t="shared" si="39"/>
        <v>5.9858709479666383E-3</v>
      </c>
      <c r="K87" s="215">
        <f t="shared" si="40"/>
        <v>5.2838597264723156E-3</v>
      </c>
      <c r="L87" s="59">
        <f t="shared" ref="L87:L88" si="45">(I87-H87)/H87</f>
        <v>-0.14055596441453277</v>
      </c>
      <c r="N87" s="40">
        <f t="shared" si="34"/>
        <v>7.2662837059012473</v>
      </c>
      <c r="O87" s="143">
        <f t="shared" si="35"/>
        <v>6.6080769000059991</v>
      </c>
      <c r="P87" s="52">
        <f t="shared" ref="P87:P88" si="46">(O87-N87)/N87</f>
        <v>-9.0583692095684537E-2</v>
      </c>
    </row>
    <row r="88" spans="1:16" ht="20.100000000000001" customHeight="1" x14ac:dyDescent="0.25">
      <c r="A88" s="38" t="s">
        <v>208</v>
      </c>
      <c r="B88" s="19">
        <v>6658.95</v>
      </c>
      <c r="C88" s="140">
        <v>5806.7599999999993</v>
      </c>
      <c r="D88" s="247">
        <f t="shared" si="36"/>
        <v>7.5728383097379863E-3</v>
      </c>
      <c r="E88" s="215">
        <f t="shared" si="37"/>
        <v>6.481931174249415E-3</v>
      </c>
      <c r="F88" s="52">
        <f t="shared" si="44"/>
        <v>-0.12797663295264278</v>
      </c>
      <c r="H88" s="19">
        <v>1546.2260000000001</v>
      </c>
      <c r="I88" s="140">
        <v>1312.0439999999999</v>
      </c>
      <c r="J88" s="214">
        <f t="shared" si="39"/>
        <v>6.0172760710816477E-3</v>
      </c>
      <c r="K88" s="215">
        <f t="shared" si="40"/>
        <v>5.244229549448691E-3</v>
      </c>
      <c r="L88" s="59">
        <f t="shared" si="45"/>
        <v>-0.15145392717494094</v>
      </c>
      <c r="N88" s="40">
        <f t="shared" si="34"/>
        <v>2.3220267459584472</v>
      </c>
      <c r="O88" s="143">
        <f t="shared" si="35"/>
        <v>2.2595113281761261</v>
      </c>
      <c r="P88" s="52">
        <f t="shared" si="46"/>
        <v>-2.692278109678577E-2</v>
      </c>
    </row>
    <row r="89" spans="1:16" ht="20.100000000000001" customHeight="1" x14ac:dyDescent="0.25">
      <c r="A89" s="38" t="s">
        <v>209</v>
      </c>
      <c r="B89" s="19">
        <v>1830.3600000000006</v>
      </c>
      <c r="C89" s="140">
        <v>3199.4300000000012</v>
      </c>
      <c r="D89" s="247">
        <f t="shared" si="36"/>
        <v>2.0815624578367498E-3</v>
      </c>
      <c r="E89" s="215">
        <f t="shared" si="37"/>
        <v>3.5714382989530851E-3</v>
      </c>
      <c r="F89" s="52">
        <f t="shared" ref="F89:F94" si="47">(C89-B89)/B89</f>
        <v>0.74797853974081607</v>
      </c>
      <c r="H89" s="19">
        <v>702.71299999999985</v>
      </c>
      <c r="I89" s="140">
        <v>1308.0159999999998</v>
      </c>
      <c r="J89" s="214">
        <f t="shared" si="39"/>
        <v>2.7346701709439606E-3</v>
      </c>
      <c r="K89" s="215">
        <f t="shared" si="40"/>
        <v>5.2281296651268388E-3</v>
      </c>
      <c r="L89" s="59">
        <f t="shared" ref="L89:L94" si="48">(I89-H89)/H89</f>
        <v>0.86138010823764488</v>
      </c>
      <c r="N89" s="40">
        <f t="shared" si="34"/>
        <v>3.8392064948971765</v>
      </c>
      <c r="O89" s="143">
        <f t="shared" si="35"/>
        <v>4.0882782245587475</v>
      </c>
      <c r="P89" s="52">
        <f t="shared" ref="P89:P92" si="49">(O89-N89)/N89</f>
        <v>6.4875835668808363E-2</v>
      </c>
    </row>
    <row r="90" spans="1:16" ht="20.100000000000001" customHeight="1" x14ac:dyDescent="0.25">
      <c r="A90" s="38" t="s">
        <v>210</v>
      </c>
      <c r="B90" s="19">
        <v>5225.130000000001</v>
      </c>
      <c r="C90" s="140">
        <v>4594.7600000000011</v>
      </c>
      <c r="D90" s="247">
        <f t="shared" si="36"/>
        <v>5.9422378358992417E-3</v>
      </c>
      <c r="E90" s="215">
        <f t="shared" si="37"/>
        <v>5.1290079290678883E-3</v>
      </c>
      <c r="F90" s="52">
        <f t="shared" si="47"/>
        <v>-0.12064197445805172</v>
      </c>
      <c r="H90" s="19">
        <v>1210.1959999999997</v>
      </c>
      <c r="I90" s="140">
        <v>1235.1419999999998</v>
      </c>
      <c r="J90" s="214">
        <f t="shared" si="39"/>
        <v>4.7095854241997756E-3</v>
      </c>
      <c r="K90" s="215">
        <f t="shared" si="40"/>
        <v>4.9368528602433716E-3</v>
      </c>
      <c r="L90" s="59">
        <f t="shared" si="48"/>
        <v>2.0613189929565248E-2</v>
      </c>
      <c r="N90" s="40">
        <f t="shared" si="34"/>
        <v>2.3161069676735306</v>
      </c>
      <c r="O90" s="143">
        <f t="shared" si="35"/>
        <v>2.6881534617694931</v>
      </c>
      <c r="P90" s="52">
        <f t="shared" si="49"/>
        <v>0.16063441770553177</v>
      </c>
    </row>
    <row r="91" spans="1:16" ht="20.100000000000001" customHeight="1" x14ac:dyDescent="0.25">
      <c r="A91" s="38" t="s">
        <v>211</v>
      </c>
      <c r="B91" s="19">
        <v>4729.08</v>
      </c>
      <c r="C91" s="140">
        <v>5728.19</v>
      </c>
      <c r="D91" s="247">
        <f t="shared" si="36"/>
        <v>5.3781088901126628E-3</v>
      </c>
      <c r="E91" s="215">
        <f t="shared" si="37"/>
        <v>6.3942255807065826E-3</v>
      </c>
      <c r="F91" s="52">
        <f t="shared" si="47"/>
        <v>0.21126942238236607</v>
      </c>
      <c r="H91" s="19">
        <v>1027.873</v>
      </c>
      <c r="I91" s="140">
        <v>1209.7889999999998</v>
      </c>
      <c r="J91" s="214">
        <f t="shared" si="39"/>
        <v>4.0000592455507189E-3</v>
      </c>
      <c r="K91" s="215">
        <f t="shared" si="40"/>
        <v>4.8355171186316784E-3</v>
      </c>
      <c r="L91" s="59">
        <f t="shared" si="48"/>
        <v>0.17698295411981801</v>
      </c>
      <c r="N91" s="40">
        <f t="shared" si="34"/>
        <v>2.1735157789675794</v>
      </c>
      <c r="O91" s="143">
        <f t="shared" si="35"/>
        <v>2.1119917460838411</v>
      </c>
      <c r="P91" s="52">
        <f t="shared" si="49"/>
        <v>-2.8306227854008145E-2</v>
      </c>
    </row>
    <row r="92" spans="1:16" ht="20.100000000000001" customHeight="1" x14ac:dyDescent="0.25">
      <c r="A92" s="38" t="s">
        <v>212</v>
      </c>
      <c r="B92" s="19">
        <v>390.66000000000008</v>
      </c>
      <c r="C92" s="140">
        <v>266.32000000000005</v>
      </c>
      <c r="D92" s="247">
        <f t="shared" si="36"/>
        <v>4.4427500042532872E-4</v>
      </c>
      <c r="E92" s="215">
        <f t="shared" si="37"/>
        <v>2.972859064824626E-4</v>
      </c>
      <c r="F92" s="52">
        <f t="shared" si="47"/>
        <v>-0.31828188194337786</v>
      </c>
      <c r="H92" s="19">
        <v>358.43200000000007</v>
      </c>
      <c r="I92" s="140">
        <v>624.30599999999993</v>
      </c>
      <c r="J92" s="214">
        <f t="shared" si="39"/>
        <v>1.3948700233406613E-3</v>
      </c>
      <c r="K92" s="215">
        <f t="shared" si="40"/>
        <v>2.4953461721543744E-3</v>
      </c>
      <c r="L92" s="59">
        <f t="shared" si="48"/>
        <v>0.74176970806177966</v>
      </c>
      <c r="N92" s="40">
        <f t="shared" si="34"/>
        <v>9.1750371166743463</v>
      </c>
      <c r="O92" s="143">
        <f t="shared" si="35"/>
        <v>23.441949534394702</v>
      </c>
      <c r="P92" s="52">
        <f t="shared" si="49"/>
        <v>1.5549705397695055</v>
      </c>
    </row>
    <row r="93" spans="1:16" ht="20.100000000000001" customHeight="1" x14ac:dyDescent="0.25">
      <c r="A93" s="38" t="s">
        <v>213</v>
      </c>
      <c r="B93" s="19">
        <v>882.9799999999999</v>
      </c>
      <c r="C93" s="140">
        <v>690.61999999999978</v>
      </c>
      <c r="D93" s="247">
        <f t="shared" si="36"/>
        <v>1.0041620331632535E-3</v>
      </c>
      <c r="E93" s="215">
        <f t="shared" si="37"/>
        <v>7.7092066962645782E-4</v>
      </c>
      <c r="F93" s="52">
        <f t="shared" si="47"/>
        <v>-0.21785317900745221</v>
      </c>
      <c r="H93" s="19">
        <v>794.2270000000002</v>
      </c>
      <c r="I93" s="140">
        <v>619.76400000000001</v>
      </c>
      <c r="J93" s="214">
        <f t="shared" si="39"/>
        <v>3.0908050453859683E-3</v>
      </c>
      <c r="K93" s="215">
        <f t="shared" si="40"/>
        <v>2.477191833874869E-3</v>
      </c>
      <c r="L93" s="59">
        <f t="shared" si="48"/>
        <v>-0.21966389961560126</v>
      </c>
      <c r="N93" s="40">
        <f t="shared" ref="N93:N94" si="50">(H93/B93)*10</f>
        <v>8.9948469954019377</v>
      </c>
      <c r="O93" s="143">
        <f t="shared" ref="O93:O94" si="51">(I93/C93)*10</f>
        <v>8.9740233413454611</v>
      </c>
      <c r="P93" s="52">
        <f t="shared" ref="P93:P94" si="52">(O93-N93)/N93</f>
        <v>-2.315064844029185E-3</v>
      </c>
    </row>
    <row r="94" spans="1:16" ht="20.100000000000001" customHeight="1" x14ac:dyDescent="0.25">
      <c r="A94" s="38" t="s">
        <v>214</v>
      </c>
      <c r="B94" s="19">
        <v>466.77</v>
      </c>
      <c r="C94" s="140">
        <v>938.71999999999991</v>
      </c>
      <c r="D94" s="247">
        <f t="shared" si="36"/>
        <v>5.3083049697570943E-4</v>
      </c>
      <c r="E94" s="215">
        <f t="shared" si="37"/>
        <v>1.0478680764990133E-3</v>
      </c>
      <c r="F94" s="52">
        <f t="shared" si="47"/>
        <v>1.0110975426869764</v>
      </c>
      <c r="H94" s="19">
        <v>441.32</v>
      </c>
      <c r="I94" s="140">
        <v>591.19399999999985</v>
      </c>
      <c r="J94" s="214">
        <f t="shared" si="39"/>
        <v>1.7174360511915802E-3</v>
      </c>
      <c r="K94" s="215">
        <f t="shared" si="40"/>
        <v>2.3629977685632256E-3</v>
      </c>
      <c r="L94" s="59">
        <f t="shared" si="48"/>
        <v>0.33960391552614849</v>
      </c>
      <c r="N94" s="40">
        <f t="shared" si="50"/>
        <v>9.4547635880626437</v>
      </c>
      <c r="O94" s="143">
        <f t="shared" si="51"/>
        <v>6.2978737003579335</v>
      </c>
      <c r="P94" s="52">
        <f t="shared" si="52"/>
        <v>-0.333894111502748</v>
      </c>
    </row>
    <row r="95" spans="1:16" ht="20.100000000000001" customHeight="1" thickBot="1" x14ac:dyDescent="0.3">
      <c r="A95" s="8" t="s">
        <v>17</v>
      </c>
      <c r="B95" s="19">
        <f>B96-SUM(B68:B94)</f>
        <v>36141.010000000126</v>
      </c>
      <c r="C95" s="140">
        <f>C96-SUM(C68:C94)</f>
        <v>30829.840000000084</v>
      </c>
      <c r="D95" s="247">
        <f t="shared" si="36"/>
        <v>4.1101078260179856E-2</v>
      </c>
      <c r="E95" s="215">
        <f t="shared" si="37"/>
        <v>3.4414527377250335E-2</v>
      </c>
      <c r="F95" s="52">
        <f t="shared" si="38"/>
        <v>-0.14695687807286026</v>
      </c>
      <c r="H95" s="19">
        <f>H96-SUM(H68:H94)</f>
        <v>11088.681000000157</v>
      </c>
      <c r="I95" s="140">
        <f>I96-SUM(I68:I94)</f>
        <v>9134.4090000001888</v>
      </c>
      <c r="J95" s="214">
        <f t="shared" si="39"/>
        <v>4.3152588846105712E-2</v>
      </c>
      <c r="K95" s="215">
        <f t="shared" si="40"/>
        <v>3.6510160935571565E-2</v>
      </c>
      <c r="L95" s="59">
        <f t="shared" si="41"/>
        <v>-0.17624025797116361</v>
      </c>
      <c r="N95" s="40">
        <f t="shared" si="34"/>
        <v>3.0681713100990033</v>
      </c>
      <c r="O95" s="143">
        <f t="shared" si="35"/>
        <v>2.9628467095515787</v>
      </c>
      <c r="P95" s="52">
        <f t="shared" si="42"/>
        <v>-3.4328135525139906E-2</v>
      </c>
    </row>
    <row r="96" spans="1:16" s="1" customFormat="1" ht="26.25" customHeight="1" thickBot="1" x14ac:dyDescent="0.3">
      <c r="A96" s="12" t="s">
        <v>18</v>
      </c>
      <c r="B96" s="17">
        <v>879320.23999999987</v>
      </c>
      <c r="C96" s="145">
        <v>895837.95999999985</v>
      </c>
      <c r="D96" s="243">
        <f>SUM(D68:D95)</f>
        <v>0.99999999999999989</v>
      </c>
      <c r="E96" s="244">
        <f>SUM(E68:E95)</f>
        <v>1.0000000000000002</v>
      </c>
      <c r="F96" s="57">
        <f t="shared" si="38"/>
        <v>1.8784646649325363E-2</v>
      </c>
      <c r="H96" s="17">
        <v>256964.44400000002</v>
      </c>
      <c r="I96" s="145">
        <v>250188.13300000015</v>
      </c>
      <c r="J96" s="255">
        <f t="shared" si="39"/>
        <v>1</v>
      </c>
      <c r="K96" s="244">
        <f t="shared" si="40"/>
        <v>1</v>
      </c>
      <c r="L96" s="60">
        <f t="shared" si="41"/>
        <v>-2.6370617251622059E-2</v>
      </c>
      <c r="N96" s="37">
        <f t="shared" si="34"/>
        <v>2.9223078499819364</v>
      </c>
      <c r="O96" s="150">
        <f t="shared" si="35"/>
        <v>2.7927833399692084</v>
      </c>
      <c r="P96" s="57">
        <f t="shared" si="42"/>
        <v>-4.4322678055129835E-2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23" zoomScaleNormal="100" workbookViewId="0">
      <selection activeCell="H96" sqref="H96:I96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161</v>
      </c>
    </row>
    <row r="3" spans="1:17" ht="8.25" customHeight="1" thickBot="1" x14ac:dyDescent="0.3"/>
    <row r="4" spans="1:17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7" x14ac:dyDescent="0.25">
      <c r="A5" s="381"/>
      <c r="B5" s="371" t="s">
        <v>63</v>
      </c>
      <c r="C5" s="373"/>
      <c r="D5" s="371" t="str">
        <f>B5</f>
        <v>jun</v>
      </c>
      <c r="E5" s="373"/>
      <c r="F5" s="131" t="s">
        <v>150</v>
      </c>
      <c r="H5" s="374" t="str">
        <f>B5</f>
        <v>jun</v>
      </c>
      <c r="I5" s="373"/>
      <c r="J5" s="371" t="str">
        <f>B5</f>
        <v>jun</v>
      </c>
      <c r="K5" s="372"/>
      <c r="L5" s="131" t="str">
        <f>F5</f>
        <v>2025 /2024</v>
      </c>
      <c r="N5" s="374" t="str">
        <f>B5</f>
        <v>jun</v>
      </c>
      <c r="O5" s="372"/>
      <c r="P5" s="131" t="str">
        <f>L5</f>
        <v>2025 /2024</v>
      </c>
    </row>
    <row r="6" spans="1:17" ht="19.5" customHeight="1" thickBot="1" x14ac:dyDescent="0.3">
      <c r="A6" s="382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166</v>
      </c>
      <c r="B7" s="19">
        <v>29513.539999999997</v>
      </c>
      <c r="C7" s="147">
        <v>30228.710000000006</v>
      </c>
      <c r="D7" s="214">
        <f>B7/$B$33</f>
        <v>0.10657949983556367</v>
      </c>
      <c r="E7" s="246">
        <f>C7/$C$33</f>
        <v>0.10916544995382935</v>
      </c>
      <c r="F7" s="52">
        <f>(C7-B7)/B7</f>
        <v>2.423192880284809E-2</v>
      </c>
      <c r="H7" s="19">
        <v>8873.2350000000024</v>
      </c>
      <c r="I7" s="147">
        <v>9270.616</v>
      </c>
      <c r="J7" s="214">
        <f t="shared" ref="J7:J32" si="0">H7/$H$33</f>
        <v>0.12236083778038555</v>
      </c>
      <c r="K7" s="246">
        <f>I7/$I$33</f>
        <v>0.1216784850363061</v>
      </c>
      <c r="L7" s="52">
        <f>(I7-H7)/H7</f>
        <v>4.4784230328622818E-2</v>
      </c>
      <c r="N7" s="40">
        <f t="shared" ref="N7:O33" si="1">(H7/B7)*10</f>
        <v>3.0064963403237983</v>
      </c>
      <c r="O7" s="149">
        <f t="shared" si="1"/>
        <v>3.0668248827025693</v>
      </c>
      <c r="P7" s="52">
        <f>(O7-N7)/N7</f>
        <v>2.00660621367241E-2</v>
      </c>
      <c r="Q7" s="2"/>
    </row>
    <row r="8" spans="1:17" ht="20.100000000000001" customHeight="1" x14ac:dyDescent="0.25">
      <c r="A8" s="8" t="s">
        <v>167</v>
      </c>
      <c r="B8" s="19">
        <v>16143.59</v>
      </c>
      <c r="C8" s="140">
        <v>19264.980000000003</v>
      </c>
      <c r="D8" s="214">
        <f t="shared" ref="D8:D32" si="2">B8/$B$33</f>
        <v>5.8297843896408477E-2</v>
      </c>
      <c r="E8" s="215">
        <f t="shared" ref="E8:E32" si="3">C8/$C$33</f>
        <v>6.9571947001758366E-2</v>
      </c>
      <c r="F8" s="52">
        <f t="shared" ref="F8:F33" si="4">(C8-B8)/B8</f>
        <v>0.19335166465451631</v>
      </c>
      <c r="H8" s="19">
        <v>7416.5950000000003</v>
      </c>
      <c r="I8" s="140">
        <v>7925.6339999999991</v>
      </c>
      <c r="J8" s="214">
        <f t="shared" si="0"/>
        <v>0.10227394830383939</v>
      </c>
      <c r="K8" s="215">
        <f t="shared" ref="K8:K32" si="5">I8/$I$33</f>
        <v>0.10402535689885535</v>
      </c>
      <c r="L8" s="52">
        <f t="shared" ref="L8:L33" si="6">(I8-H8)/H8</f>
        <v>6.8635135126024663E-2</v>
      </c>
      <c r="N8" s="40">
        <f t="shared" si="1"/>
        <v>4.5941423190256945</v>
      </c>
      <c r="O8" s="143">
        <f t="shared" si="1"/>
        <v>4.1140110189577141</v>
      </c>
      <c r="P8" s="52">
        <f t="shared" ref="P8:P33" si="7">(O8-N8)/N8</f>
        <v>-0.10450945284816611</v>
      </c>
      <c r="Q8" s="2"/>
    </row>
    <row r="9" spans="1:17" ht="20.100000000000001" customHeight="1" x14ac:dyDescent="0.25">
      <c r="A9" s="8" t="s">
        <v>168</v>
      </c>
      <c r="B9" s="19">
        <v>20729.010000000006</v>
      </c>
      <c r="C9" s="140">
        <v>20711.230000000003</v>
      </c>
      <c r="D9" s="214">
        <f t="shared" si="2"/>
        <v>7.4856744324347343E-2</v>
      </c>
      <c r="E9" s="215">
        <f t="shared" si="3"/>
        <v>7.4794814004542326E-2</v>
      </c>
      <c r="F9" s="52">
        <f t="shared" si="4"/>
        <v>-8.5773512579725075E-4</v>
      </c>
      <c r="H9" s="19">
        <v>6362.3980000000001</v>
      </c>
      <c r="I9" s="140">
        <v>6514.010000000002</v>
      </c>
      <c r="J9" s="214">
        <f t="shared" si="0"/>
        <v>8.7736699137603055E-2</v>
      </c>
      <c r="K9" s="215">
        <f t="shared" si="5"/>
        <v>8.5497540650087175E-2</v>
      </c>
      <c r="L9" s="52">
        <f t="shared" si="6"/>
        <v>2.3829380054501761E-2</v>
      </c>
      <c r="N9" s="40">
        <f t="shared" si="1"/>
        <v>3.0693207249164329</v>
      </c>
      <c r="O9" s="143">
        <f t="shared" si="1"/>
        <v>3.1451584478565495</v>
      </c>
      <c r="P9" s="52">
        <f t="shared" si="7"/>
        <v>2.4708308364281936E-2</v>
      </c>
      <c r="Q9" s="2"/>
    </row>
    <row r="10" spans="1:17" ht="20.100000000000001" customHeight="1" x14ac:dyDescent="0.25">
      <c r="A10" s="8" t="s">
        <v>169</v>
      </c>
      <c r="B10" s="19">
        <v>17348.809999999998</v>
      </c>
      <c r="C10" s="140">
        <v>18073.36</v>
      </c>
      <c r="D10" s="214">
        <f t="shared" si="2"/>
        <v>6.2650142698646966E-2</v>
      </c>
      <c r="E10" s="215">
        <f t="shared" si="3"/>
        <v>6.5268629609981393E-2</v>
      </c>
      <c r="F10" s="52">
        <f t="shared" si="4"/>
        <v>4.1763671398787755E-2</v>
      </c>
      <c r="H10" s="19">
        <v>5422.0569999999989</v>
      </c>
      <c r="I10" s="140">
        <v>5922.6420000000007</v>
      </c>
      <c r="J10" s="214">
        <f t="shared" si="0"/>
        <v>7.4769510444950865E-2</v>
      </c>
      <c r="K10" s="215">
        <f t="shared" si="5"/>
        <v>7.7735730395088964E-2</v>
      </c>
      <c r="L10" s="52">
        <f t="shared" si="6"/>
        <v>9.2323817326155355E-2</v>
      </c>
      <c r="N10" s="40">
        <f t="shared" si="1"/>
        <v>3.1253192582084877</v>
      </c>
      <c r="O10" s="143">
        <f t="shared" si="1"/>
        <v>3.2770010667634573</v>
      </c>
      <c r="P10" s="52">
        <f t="shared" si="7"/>
        <v>4.8533220456305468E-2</v>
      </c>
      <c r="Q10" s="2"/>
    </row>
    <row r="11" spans="1:17" ht="20.100000000000001" customHeight="1" x14ac:dyDescent="0.25">
      <c r="A11" s="8" t="s">
        <v>170</v>
      </c>
      <c r="B11" s="19">
        <v>7968.6899999999987</v>
      </c>
      <c r="C11" s="140">
        <v>11453.760000000004</v>
      </c>
      <c r="D11" s="214">
        <f t="shared" si="2"/>
        <v>2.8776588458878798E-2</v>
      </c>
      <c r="E11" s="215">
        <f t="shared" si="3"/>
        <v>4.1363156550946849E-2</v>
      </c>
      <c r="F11" s="52">
        <f t="shared" si="4"/>
        <v>0.43734541060073934</v>
      </c>
      <c r="H11" s="19">
        <v>3215.212</v>
      </c>
      <c r="I11" s="140">
        <v>4466.8390000000009</v>
      </c>
      <c r="J11" s="214">
        <f t="shared" si="0"/>
        <v>4.4337384726263744E-2</v>
      </c>
      <c r="K11" s="215">
        <f t="shared" si="5"/>
        <v>5.8628056908094202E-2</v>
      </c>
      <c r="L11" s="52">
        <f t="shared" si="6"/>
        <v>0.3892828839902317</v>
      </c>
      <c r="N11" s="40">
        <f t="shared" si="1"/>
        <v>4.0348062228546979</v>
      </c>
      <c r="O11" s="143">
        <f t="shared" si="1"/>
        <v>3.8998887701505875</v>
      </c>
      <c r="P11" s="52">
        <f t="shared" si="7"/>
        <v>-3.3438397100680056E-2</v>
      </c>
      <c r="Q11" s="2"/>
    </row>
    <row r="12" spans="1:17" ht="20.100000000000001" customHeight="1" x14ac:dyDescent="0.25">
      <c r="A12" s="8" t="s">
        <v>171</v>
      </c>
      <c r="B12" s="19">
        <v>15580.029999999999</v>
      </c>
      <c r="C12" s="140">
        <v>19460.170000000002</v>
      </c>
      <c r="D12" s="214">
        <f t="shared" si="2"/>
        <v>5.6262712125454181E-2</v>
      </c>
      <c r="E12" s="215">
        <f t="shared" si="3"/>
        <v>7.0276839938853197E-2</v>
      </c>
      <c r="F12" s="52">
        <f t="shared" si="4"/>
        <v>0.24904573354480083</v>
      </c>
      <c r="H12" s="19">
        <v>3701.893</v>
      </c>
      <c r="I12" s="140">
        <v>4197.9380000000001</v>
      </c>
      <c r="J12" s="214">
        <f t="shared" si="0"/>
        <v>5.1048656871292675E-2</v>
      </c>
      <c r="K12" s="215">
        <f t="shared" si="5"/>
        <v>5.5098683422583866E-2</v>
      </c>
      <c r="L12" s="52">
        <f t="shared" si="6"/>
        <v>0.13399766011605416</v>
      </c>
      <c r="N12" s="40">
        <f t="shared" si="1"/>
        <v>2.3760499819319989</v>
      </c>
      <c r="O12" s="143">
        <f t="shared" si="1"/>
        <v>2.1571949268685731</v>
      </c>
      <c r="P12" s="52">
        <f t="shared" si="7"/>
        <v>-9.2108775794973716E-2</v>
      </c>
      <c r="Q12" s="2"/>
    </row>
    <row r="13" spans="1:17" ht="20.100000000000001" customHeight="1" x14ac:dyDescent="0.25">
      <c r="A13" s="8" t="s">
        <v>172</v>
      </c>
      <c r="B13" s="19">
        <v>26014.870000000003</v>
      </c>
      <c r="C13" s="140">
        <v>31917.019999999997</v>
      </c>
      <c r="D13" s="214">
        <f t="shared" si="2"/>
        <v>9.3945078526236112E-2</v>
      </c>
      <c r="E13" s="215">
        <f t="shared" si="3"/>
        <v>0.11526247231474215</v>
      </c>
      <c r="F13" s="52">
        <f t="shared" si="4"/>
        <v>0.22687601360298912</v>
      </c>
      <c r="H13" s="19">
        <v>2722.3130000000006</v>
      </c>
      <c r="I13" s="140">
        <v>4141.3420000000006</v>
      </c>
      <c r="J13" s="214">
        <f t="shared" si="0"/>
        <v>3.7540367113057943E-2</v>
      </c>
      <c r="K13" s="215">
        <f t="shared" si="5"/>
        <v>5.4355850849309911E-2</v>
      </c>
      <c r="L13" s="52">
        <f t="shared" si="6"/>
        <v>0.52125857680582643</v>
      </c>
      <c r="N13" s="40">
        <f t="shared" si="1"/>
        <v>1.0464449755082383</v>
      </c>
      <c r="O13" s="143">
        <f t="shared" si="1"/>
        <v>1.2975340429651645</v>
      </c>
      <c r="P13" s="52">
        <f t="shared" si="7"/>
        <v>0.23994483545107281</v>
      </c>
      <c r="Q13" s="2"/>
    </row>
    <row r="14" spans="1:17" ht="20.100000000000001" customHeight="1" x14ac:dyDescent="0.25">
      <c r="A14" s="8" t="s">
        <v>178</v>
      </c>
      <c r="B14" s="19">
        <v>4737.2800000000007</v>
      </c>
      <c r="C14" s="140">
        <v>14694.920000000002</v>
      </c>
      <c r="D14" s="214">
        <f t="shared" si="2"/>
        <v>1.7107298310572679E-2</v>
      </c>
      <c r="E14" s="215">
        <f t="shared" si="3"/>
        <v>5.3068012291478062E-2</v>
      </c>
      <c r="F14" s="52">
        <f t="shared" si="4"/>
        <v>2.1019741286138882</v>
      </c>
      <c r="H14" s="19">
        <v>1784.2399999999998</v>
      </c>
      <c r="I14" s="140">
        <v>3346.5039999999995</v>
      </c>
      <c r="J14" s="214">
        <f t="shared" si="0"/>
        <v>2.460445386618015E-2</v>
      </c>
      <c r="K14" s="215">
        <f t="shared" si="5"/>
        <v>4.3923460629578276E-2</v>
      </c>
      <c r="L14" s="52">
        <f t="shared" si="6"/>
        <v>0.87559072770479296</v>
      </c>
      <c r="N14" s="40">
        <f t="shared" si="1"/>
        <v>3.7663807079167784</v>
      </c>
      <c r="O14" s="143">
        <f t="shared" si="1"/>
        <v>2.2773203256635619</v>
      </c>
      <c r="P14" s="52">
        <f t="shared" si="7"/>
        <v>-0.39535577991977083</v>
      </c>
      <c r="Q14" s="2"/>
    </row>
    <row r="15" spans="1:17" ht="20.100000000000001" customHeight="1" x14ac:dyDescent="0.25">
      <c r="A15" s="8" t="s">
        <v>173</v>
      </c>
      <c r="B15" s="19">
        <v>10121.56</v>
      </c>
      <c r="C15" s="140">
        <v>9320.86</v>
      </c>
      <c r="D15" s="214">
        <f t="shared" si="2"/>
        <v>3.6551047497374013E-2</v>
      </c>
      <c r="E15" s="215">
        <f t="shared" si="3"/>
        <v>3.3660578829088295E-2</v>
      </c>
      <c r="F15" s="52">
        <f t="shared" si="4"/>
        <v>-7.9108358790542066E-2</v>
      </c>
      <c r="H15" s="19">
        <v>3224.4070000000002</v>
      </c>
      <c r="I15" s="140">
        <v>3237.3370000000004</v>
      </c>
      <c r="J15" s="214">
        <f t="shared" si="0"/>
        <v>4.4464182664489281E-2</v>
      </c>
      <c r="K15" s="215">
        <f t="shared" si="5"/>
        <v>4.2490624324422473E-2</v>
      </c>
      <c r="L15" s="52">
        <f t="shared" si="6"/>
        <v>4.0100396755125174E-3</v>
      </c>
      <c r="N15" s="40">
        <f t="shared" si="1"/>
        <v>3.1856818514142091</v>
      </c>
      <c r="O15" s="143">
        <f t="shared" si="1"/>
        <v>3.4732170636615081</v>
      </c>
      <c r="P15" s="52">
        <f t="shared" si="7"/>
        <v>9.0258608881377905E-2</v>
      </c>
      <c r="Q15" s="2"/>
    </row>
    <row r="16" spans="1:17" ht="20.100000000000001" customHeight="1" x14ac:dyDescent="0.25">
      <c r="A16" s="8" t="s">
        <v>175</v>
      </c>
      <c r="B16" s="19">
        <v>9277.760000000002</v>
      </c>
      <c r="C16" s="140">
        <v>8662.6199999999972</v>
      </c>
      <c r="D16" s="214">
        <f t="shared" si="2"/>
        <v>3.3503911099596981E-2</v>
      </c>
      <c r="E16" s="215">
        <f t="shared" si="3"/>
        <v>3.1283465621888613E-2</v>
      </c>
      <c r="F16" s="52">
        <f t="shared" si="4"/>
        <v>-6.6302642017039101E-2</v>
      </c>
      <c r="H16" s="19">
        <v>3351.4939999999997</v>
      </c>
      <c r="I16" s="140">
        <v>3212.6730000000007</v>
      </c>
      <c r="J16" s="214">
        <f t="shared" si="0"/>
        <v>4.6216697028303132E-2</v>
      </c>
      <c r="K16" s="215">
        <f t="shared" si="5"/>
        <v>4.216690493458522E-2</v>
      </c>
      <c r="L16" s="52">
        <f t="shared" si="6"/>
        <v>-4.1420632112126418E-2</v>
      </c>
      <c r="N16" s="40">
        <f t="shared" si="1"/>
        <v>3.6123956644707333</v>
      </c>
      <c r="O16" s="143">
        <f t="shared" si="1"/>
        <v>3.7086620445084764</v>
      </c>
      <c r="P16" s="52">
        <f t="shared" si="7"/>
        <v>2.6648902550891359E-2</v>
      </c>
      <c r="Q16" s="2"/>
    </row>
    <row r="17" spans="1:17" ht="20.100000000000001" customHeight="1" x14ac:dyDescent="0.25">
      <c r="A17" s="8" t="s">
        <v>174</v>
      </c>
      <c r="B17" s="19">
        <v>12268.2</v>
      </c>
      <c r="C17" s="140">
        <v>11892.13</v>
      </c>
      <c r="D17" s="214">
        <f t="shared" si="2"/>
        <v>4.4303008716767366E-2</v>
      </c>
      <c r="E17" s="215">
        <f t="shared" si="3"/>
        <v>4.2946249521049099E-2</v>
      </c>
      <c r="F17" s="52">
        <f t="shared" si="4"/>
        <v>-3.0654048678697893E-2</v>
      </c>
      <c r="H17" s="19">
        <v>2833.9189999999999</v>
      </c>
      <c r="I17" s="140">
        <v>3023.7</v>
      </c>
      <c r="J17" s="214">
        <f t="shared" si="0"/>
        <v>3.9079400358691313E-2</v>
      </c>
      <c r="K17" s="215">
        <f t="shared" si="5"/>
        <v>3.9686600675109263E-2</v>
      </c>
      <c r="L17" s="52">
        <f t="shared" si="6"/>
        <v>6.6967686796976192E-2</v>
      </c>
      <c r="N17" s="40">
        <f t="shared" si="1"/>
        <v>2.309971307934334</v>
      </c>
      <c r="O17" s="143">
        <f t="shared" si="1"/>
        <v>2.5426059082771548</v>
      </c>
      <c r="P17" s="52">
        <f t="shared" si="7"/>
        <v>0.10070887008153001</v>
      </c>
      <c r="Q17" s="2"/>
    </row>
    <row r="18" spans="1:17" ht="20.100000000000001" customHeight="1" x14ac:dyDescent="0.25">
      <c r="A18" s="8" t="s">
        <v>176</v>
      </c>
      <c r="B18" s="19">
        <v>30024.990000000005</v>
      </c>
      <c r="C18" s="140">
        <v>20772.819999999996</v>
      </c>
      <c r="D18" s="214">
        <f t="shared" si="2"/>
        <v>0.10842645161399823</v>
      </c>
      <c r="E18" s="215">
        <f t="shared" si="3"/>
        <v>7.5017235009694566E-2</v>
      </c>
      <c r="F18" s="52">
        <f t="shared" si="4"/>
        <v>-0.30814897856752016</v>
      </c>
      <c r="H18" s="19">
        <v>2518.3949999999995</v>
      </c>
      <c r="I18" s="140">
        <v>2896.8160000000003</v>
      </c>
      <c r="J18" s="214">
        <f t="shared" si="0"/>
        <v>3.4728362548938907E-2</v>
      </c>
      <c r="K18" s="215">
        <f t="shared" si="5"/>
        <v>3.8021225591582275E-2</v>
      </c>
      <c r="L18" s="52">
        <f t="shared" si="6"/>
        <v>0.15026276656362517</v>
      </c>
      <c r="N18" s="40">
        <f t="shared" si="1"/>
        <v>0.83876630766571414</v>
      </c>
      <c r="O18" s="143">
        <f t="shared" si="1"/>
        <v>1.3945222651522524</v>
      </c>
      <c r="P18" s="52">
        <f t="shared" si="7"/>
        <v>0.66258736480868741</v>
      </c>
      <c r="Q18" s="2"/>
    </row>
    <row r="19" spans="1:17" ht="20.100000000000001" customHeight="1" x14ac:dyDescent="0.25">
      <c r="A19" s="8" t="s">
        <v>177</v>
      </c>
      <c r="B19" s="19">
        <v>6906.59</v>
      </c>
      <c r="C19" s="140">
        <v>5445.6500000000005</v>
      </c>
      <c r="D19" s="214">
        <f t="shared" si="2"/>
        <v>2.4941125590806992E-2</v>
      </c>
      <c r="E19" s="215">
        <f t="shared" si="3"/>
        <v>1.9665967636100606E-2</v>
      </c>
      <c r="F19" s="52">
        <f t="shared" si="4"/>
        <v>-0.21152840982308196</v>
      </c>
      <c r="H19" s="19">
        <v>2496.915</v>
      </c>
      <c r="I19" s="140">
        <v>1839.8149999999998</v>
      </c>
      <c r="J19" s="214">
        <f t="shared" si="0"/>
        <v>3.4432155946102105E-2</v>
      </c>
      <c r="K19" s="215">
        <f t="shared" si="5"/>
        <v>2.4147899335607417E-2</v>
      </c>
      <c r="L19" s="52">
        <f t="shared" si="6"/>
        <v>-0.26316474529569495</v>
      </c>
      <c r="N19" s="40">
        <f t="shared" si="1"/>
        <v>3.6152645516817996</v>
      </c>
      <c r="O19" s="143">
        <f t="shared" si="1"/>
        <v>3.3785039435145476</v>
      </c>
      <c r="P19" s="52">
        <f t="shared" si="7"/>
        <v>-6.5489151563503795E-2</v>
      </c>
      <c r="Q19" s="2"/>
    </row>
    <row r="20" spans="1:17" ht="20.100000000000001" customHeight="1" x14ac:dyDescent="0.25">
      <c r="A20" s="8" t="s">
        <v>179</v>
      </c>
      <c r="B20" s="19">
        <v>9021.3199999999979</v>
      </c>
      <c r="C20" s="140">
        <v>6215.9300000000021</v>
      </c>
      <c r="D20" s="214">
        <f t="shared" si="2"/>
        <v>3.2577853197433011E-2</v>
      </c>
      <c r="E20" s="215">
        <f t="shared" si="3"/>
        <v>2.2447692783830554E-2</v>
      </c>
      <c r="F20" s="52">
        <f t="shared" si="4"/>
        <v>-0.31097333871318128</v>
      </c>
      <c r="H20" s="19">
        <v>2114.6619999999998</v>
      </c>
      <c r="I20" s="140">
        <v>1575.9049999999997</v>
      </c>
      <c r="J20" s="214">
        <f t="shared" si="0"/>
        <v>2.9160933294604004E-2</v>
      </c>
      <c r="K20" s="215">
        <f t="shared" si="5"/>
        <v>2.068403361342331E-2</v>
      </c>
      <c r="L20" s="52">
        <f t="shared" si="6"/>
        <v>-0.25477215744170939</v>
      </c>
      <c r="N20" s="40">
        <f t="shared" si="1"/>
        <v>2.3440715992781547</v>
      </c>
      <c r="O20" s="143">
        <f t="shared" si="1"/>
        <v>2.5352682543078817</v>
      </c>
      <c r="P20" s="52">
        <f t="shared" si="7"/>
        <v>8.1566047337720021E-2</v>
      </c>
      <c r="Q20" s="2"/>
    </row>
    <row r="21" spans="1:17" ht="20.100000000000001" customHeight="1" x14ac:dyDescent="0.25">
      <c r="A21" s="8" t="s">
        <v>180</v>
      </c>
      <c r="B21" s="19">
        <v>5214.5600000000004</v>
      </c>
      <c r="C21" s="140">
        <v>4182.3199999999988</v>
      </c>
      <c r="D21" s="214">
        <f t="shared" si="2"/>
        <v>1.8830855148604234E-2</v>
      </c>
      <c r="E21" s="215">
        <f t="shared" si="3"/>
        <v>1.5103682712590095E-2</v>
      </c>
      <c r="F21" s="52">
        <f t="shared" si="4"/>
        <v>-0.19795342272406521</v>
      </c>
      <c r="H21" s="19">
        <v>1649.2519999999997</v>
      </c>
      <c r="I21" s="140">
        <v>1365.81</v>
      </c>
      <c r="J21" s="214">
        <f t="shared" si="0"/>
        <v>2.2742985667682229E-2</v>
      </c>
      <c r="K21" s="215">
        <f t="shared" si="5"/>
        <v>1.7926499344535166E-2</v>
      </c>
      <c r="L21" s="52">
        <f t="shared" si="6"/>
        <v>-0.17186094059610044</v>
      </c>
      <c r="N21" s="40">
        <f t="shared" si="1"/>
        <v>3.1627826700622865</v>
      </c>
      <c r="O21" s="143">
        <f t="shared" si="1"/>
        <v>3.2656755102431196</v>
      </c>
      <c r="P21" s="52">
        <f t="shared" si="7"/>
        <v>3.2532377628971508E-2</v>
      </c>
      <c r="Q21" s="2"/>
    </row>
    <row r="22" spans="1:17" ht="20.100000000000001" customHeight="1" x14ac:dyDescent="0.25">
      <c r="A22" s="8" t="s">
        <v>181</v>
      </c>
      <c r="B22" s="19">
        <v>495.44999999999993</v>
      </c>
      <c r="C22" s="140">
        <v>502.80999999999995</v>
      </c>
      <c r="D22" s="214">
        <f t="shared" si="2"/>
        <v>1.7891724677395534E-3</v>
      </c>
      <c r="E22" s="215">
        <f t="shared" si="3"/>
        <v>1.8158062282937284E-3</v>
      </c>
      <c r="F22" s="52">
        <f t="shared" si="4"/>
        <v>1.4855182157634502E-2</v>
      </c>
      <c r="H22" s="19">
        <v>1265.2150000000001</v>
      </c>
      <c r="I22" s="140">
        <v>1356.0780000000002</v>
      </c>
      <c r="J22" s="214">
        <f t="shared" si="0"/>
        <v>1.7447161871888942E-2</v>
      </c>
      <c r="K22" s="215">
        <f t="shared" si="5"/>
        <v>1.7798765112379149E-2</v>
      </c>
      <c r="L22" s="52">
        <f t="shared" si="6"/>
        <v>7.1816252573673287E-2</v>
      </c>
      <c r="N22" s="40">
        <f t="shared" si="1"/>
        <v>25.536683822787371</v>
      </c>
      <c r="O22" s="143">
        <f t="shared" si="1"/>
        <v>26.969988663709955</v>
      </c>
      <c r="P22" s="52">
        <f t="shared" si="7"/>
        <v>5.6127289309334333E-2</v>
      </c>
      <c r="Q22" s="2"/>
    </row>
    <row r="23" spans="1:17" ht="20.100000000000001" customHeight="1" x14ac:dyDescent="0.25">
      <c r="A23" s="8" t="s">
        <v>183</v>
      </c>
      <c r="B23" s="19">
        <v>4695</v>
      </c>
      <c r="C23" s="140">
        <v>5070.17</v>
      </c>
      <c r="D23" s="214">
        <f t="shared" si="2"/>
        <v>1.6954616482061164E-2</v>
      </c>
      <c r="E23" s="215">
        <f t="shared" si="3"/>
        <v>1.8309990383063215E-2</v>
      </c>
      <c r="F23" s="52">
        <f t="shared" si="4"/>
        <v>7.990841320553782E-2</v>
      </c>
      <c r="H23" s="19">
        <v>994.08299999999986</v>
      </c>
      <c r="I23" s="140">
        <v>1014.434</v>
      </c>
      <c r="J23" s="214">
        <f t="shared" si="0"/>
        <v>1.3708284374665944E-2</v>
      </c>
      <c r="K23" s="215">
        <f t="shared" si="5"/>
        <v>1.3314626804661108E-2</v>
      </c>
      <c r="L23" s="52">
        <f t="shared" si="6"/>
        <v>2.0472133614597689E-2</v>
      </c>
      <c r="N23" s="40">
        <f t="shared" si="1"/>
        <v>2.1173226837060701</v>
      </c>
      <c r="O23" s="143">
        <f t="shared" si="1"/>
        <v>2.0007889281818954</v>
      </c>
      <c r="P23" s="52">
        <f t="shared" si="7"/>
        <v>-5.5038259600657148E-2</v>
      </c>
      <c r="Q23" s="2"/>
    </row>
    <row r="24" spans="1:17" ht="20.100000000000001" customHeight="1" x14ac:dyDescent="0.25">
      <c r="A24" s="8" t="s">
        <v>182</v>
      </c>
      <c r="B24" s="19">
        <v>2539.59</v>
      </c>
      <c r="C24" s="140">
        <v>2575.9599999999991</v>
      </c>
      <c r="D24" s="214">
        <f t="shared" si="2"/>
        <v>9.1709849779931241E-3</v>
      </c>
      <c r="E24" s="215">
        <f t="shared" si="3"/>
        <v>9.3026077680147812E-3</v>
      </c>
      <c r="F24" s="52">
        <f t="shared" si="4"/>
        <v>1.4321209329064525E-2</v>
      </c>
      <c r="H24" s="19">
        <v>1002.5890000000002</v>
      </c>
      <c r="I24" s="140">
        <v>999.68299999999999</v>
      </c>
      <c r="J24" s="214">
        <f t="shared" si="0"/>
        <v>1.3825581086198996E-2</v>
      </c>
      <c r="K24" s="215">
        <f t="shared" si="5"/>
        <v>1.3121017304195275E-2</v>
      </c>
      <c r="L24" s="52">
        <f t="shared" si="6"/>
        <v>-2.8984957943885043E-3</v>
      </c>
      <c r="N24" s="40">
        <f t="shared" si="1"/>
        <v>3.9478380368484682</v>
      </c>
      <c r="O24" s="143">
        <f t="shared" si="1"/>
        <v>3.8808172487150432</v>
      </c>
      <c r="P24" s="52">
        <f t="shared" si="7"/>
        <v>-1.6976579968039234E-2</v>
      </c>
      <c r="Q24" s="2"/>
    </row>
    <row r="25" spans="1:17" ht="20.100000000000001" customHeight="1" x14ac:dyDescent="0.25">
      <c r="A25" s="8" t="s">
        <v>186</v>
      </c>
      <c r="B25" s="19">
        <v>915.2</v>
      </c>
      <c r="C25" s="140">
        <v>2095.86</v>
      </c>
      <c r="D25" s="214">
        <f t="shared" si="2"/>
        <v>3.3049765717534352E-3</v>
      </c>
      <c r="E25" s="215">
        <f t="shared" si="3"/>
        <v>7.56881454551758E-3</v>
      </c>
      <c r="F25" s="52">
        <f t="shared" si="4"/>
        <v>1.2900568181818182</v>
      </c>
      <c r="H25" s="19">
        <v>364.65400000000005</v>
      </c>
      <c r="I25" s="140">
        <v>959.68300000000011</v>
      </c>
      <c r="J25" s="214">
        <f t="shared" si="0"/>
        <v>5.028534569406615E-3</v>
      </c>
      <c r="K25" s="215">
        <f t="shared" si="5"/>
        <v>1.2596010184770608E-2</v>
      </c>
      <c r="L25" s="52">
        <f t="shared" si="6"/>
        <v>1.6317632605154473</v>
      </c>
      <c r="N25" s="40">
        <f t="shared" si="1"/>
        <v>3.9844187062937064</v>
      </c>
      <c r="O25" s="143">
        <f t="shared" si="1"/>
        <v>4.5789461128128792</v>
      </c>
      <c r="P25" s="52">
        <f t="shared" si="7"/>
        <v>0.1492130848547793</v>
      </c>
      <c r="Q25" s="2"/>
    </row>
    <row r="26" spans="1:17" ht="20.100000000000001" customHeight="1" x14ac:dyDescent="0.25">
      <c r="A26" s="8" t="s">
        <v>187</v>
      </c>
      <c r="B26" s="19">
        <v>2187.21</v>
      </c>
      <c r="C26" s="140">
        <v>3653.07</v>
      </c>
      <c r="D26" s="214">
        <f t="shared" si="2"/>
        <v>7.8984678840743339E-3</v>
      </c>
      <c r="E26" s="215">
        <f t="shared" si="3"/>
        <v>1.3192393266627496E-2</v>
      </c>
      <c r="F26" s="52">
        <f t="shared" si="4"/>
        <v>0.67019627744935328</v>
      </c>
      <c r="H26" s="19">
        <v>407.39</v>
      </c>
      <c r="I26" s="140">
        <v>686.57600000000014</v>
      </c>
      <c r="J26" s="214">
        <f t="shared" si="0"/>
        <v>5.6178588421642445E-3</v>
      </c>
      <c r="K26" s="215">
        <f t="shared" si="5"/>
        <v>9.0114322006527841E-3</v>
      </c>
      <c r="L26" s="52">
        <f t="shared" si="6"/>
        <v>0.68530400844399753</v>
      </c>
      <c r="N26" s="40">
        <f t="shared" si="1"/>
        <v>1.8626012134180072</v>
      </c>
      <c r="O26" s="143">
        <f t="shared" si="1"/>
        <v>1.8794493398703009</v>
      </c>
      <c r="P26" s="52">
        <f t="shared" si="7"/>
        <v>9.0454823775059159E-3</v>
      </c>
      <c r="Q26" s="2"/>
    </row>
    <row r="27" spans="1:17" ht="20.100000000000001" customHeight="1" x14ac:dyDescent="0.25">
      <c r="A27" s="8" t="s">
        <v>184</v>
      </c>
      <c r="B27" s="19">
        <v>3633.1299999999997</v>
      </c>
      <c r="C27" s="140">
        <v>2478.3799999999997</v>
      </c>
      <c r="D27" s="214">
        <f t="shared" si="2"/>
        <v>1.3119984191580591E-2</v>
      </c>
      <c r="E27" s="215">
        <f t="shared" si="3"/>
        <v>8.9502154692202036E-3</v>
      </c>
      <c r="F27" s="52">
        <f t="shared" si="4"/>
        <v>-0.31783888823135975</v>
      </c>
      <c r="H27" s="19">
        <v>865.99299999999982</v>
      </c>
      <c r="I27" s="140">
        <v>548.50599999999997</v>
      </c>
      <c r="J27" s="214">
        <f t="shared" si="0"/>
        <v>1.1941938762125581E-2</v>
      </c>
      <c r="K27" s="215">
        <f t="shared" si="5"/>
        <v>7.1992388761786819E-3</v>
      </c>
      <c r="L27" s="52">
        <f t="shared" si="6"/>
        <v>-0.36661612738209193</v>
      </c>
      <c r="N27" s="40">
        <f t="shared" si="1"/>
        <v>2.3836003666260219</v>
      </c>
      <c r="O27" s="143">
        <f t="shared" si="1"/>
        <v>2.2131634374066933</v>
      </c>
      <c r="P27" s="52">
        <f t="shared" si="7"/>
        <v>-7.150398682837153E-2</v>
      </c>
      <c r="Q27" s="2"/>
    </row>
    <row r="28" spans="1:17" ht="20.100000000000001" customHeight="1" x14ac:dyDescent="0.25">
      <c r="A28" s="8" t="s">
        <v>192</v>
      </c>
      <c r="B28" s="19">
        <v>1027.4000000000001</v>
      </c>
      <c r="C28" s="140">
        <v>1675.4900000000005</v>
      </c>
      <c r="D28" s="214">
        <f t="shared" si="2"/>
        <v>3.7101539880020538E-3</v>
      </c>
      <c r="E28" s="215">
        <f t="shared" si="3"/>
        <v>6.0507252788207485E-3</v>
      </c>
      <c r="F28" s="52">
        <f t="shared" si="4"/>
        <v>0.63080591785088602</v>
      </c>
      <c r="H28" s="19">
        <v>331.09400000000005</v>
      </c>
      <c r="I28" s="140">
        <v>506.8669999999999</v>
      </c>
      <c r="J28" s="214">
        <f t="shared" si="0"/>
        <v>4.5657462271718229E-3</v>
      </c>
      <c r="K28" s="215">
        <f t="shared" si="5"/>
        <v>6.6527195900355869E-3</v>
      </c>
      <c r="L28" s="52">
        <f t="shared" si="6"/>
        <v>0.53088548871317454</v>
      </c>
      <c r="N28" s="40">
        <f t="shared" si="1"/>
        <v>3.2226396729608724</v>
      </c>
      <c r="O28" s="143">
        <f t="shared" si="1"/>
        <v>3.0251866618123642</v>
      </c>
      <c r="P28" s="52">
        <f t="shared" si="7"/>
        <v>-6.1270582871926799E-2</v>
      </c>
      <c r="Q28" s="2"/>
    </row>
    <row r="29" spans="1:17" ht="20.100000000000001" customHeight="1" x14ac:dyDescent="0.25">
      <c r="A29" s="8" t="s">
        <v>185</v>
      </c>
      <c r="B29" s="19">
        <v>824.89</v>
      </c>
      <c r="C29" s="140">
        <v>1221.7700000000004</v>
      </c>
      <c r="D29" s="214">
        <f t="shared" si="2"/>
        <v>2.9788484749494002E-3</v>
      </c>
      <c r="E29" s="215">
        <f t="shared" si="3"/>
        <v>4.4121985949810661E-3</v>
      </c>
      <c r="F29" s="52">
        <f t="shared" si="4"/>
        <v>0.48113081744232622</v>
      </c>
      <c r="H29" s="19">
        <v>285.23700000000002</v>
      </c>
      <c r="I29" s="140">
        <v>484.94299999999998</v>
      </c>
      <c r="J29" s="214">
        <f t="shared" si="0"/>
        <v>3.933383741776683E-3</v>
      </c>
      <c r="K29" s="215">
        <f t="shared" si="5"/>
        <v>6.3649631878789272E-3</v>
      </c>
      <c r="L29" s="52">
        <f t="shared" si="6"/>
        <v>0.70014058484698671</v>
      </c>
      <c r="N29" s="40">
        <f t="shared" si="1"/>
        <v>3.4578792323824996</v>
      </c>
      <c r="O29" s="143">
        <f t="shared" si="1"/>
        <v>3.9691840526449318</v>
      </c>
      <c r="P29" s="52">
        <f t="shared" si="7"/>
        <v>0.14786659275840008</v>
      </c>
      <c r="Q29" s="2"/>
    </row>
    <row r="30" spans="1:17" ht="20.100000000000001" customHeight="1" x14ac:dyDescent="0.25">
      <c r="A30" s="8" t="s">
        <v>191</v>
      </c>
      <c r="B30" s="19">
        <v>649.34</v>
      </c>
      <c r="C30" s="140">
        <v>1541.09</v>
      </c>
      <c r="D30" s="214">
        <f t="shared" si="2"/>
        <v>2.3449011004178055E-3</v>
      </c>
      <c r="E30" s="215">
        <f t="shared" si="3"/>
        <v>5.5653642933934933E-3</v>
      </c>
      <c r="F30" s="52">
        <f t="shared" si="4"/>
        <v>1.3733175224073673</v>
      </c>
      <c r="H30" s="19">
        <v>177.22900000000001</v>
      </c>
      <c r="I30" s="140">
        <v>436.14699999999999</v>
      </c>
      <c r="J30" s="214">
        <f t="shared" si="0"/>
        <v>2.4439664811063775E-3</v>
      </c>
      <c r="K30" s="215">
        <f t="shared" si="5"/>
        <v>5.7245070028927739E-3</v>
      </c>
      <c r="L30" s="52">
        <f t="shared" si="6"/>
        <v>1.4609234380377929</v>
      </c>
      <c r="N30" s="40">
        <f t="shared" si="1"/>
        <v>2.7293713616903319</v>
      </c>
      <c r="O30" s="143">
        <f t="shared" si="1"/>
        <v>2.8301202395706939</v>
      </c>
      <c r="P30" s="52">
        <f t="shared" si="7"/>
        <v>3.6912850810439754E-2</v>
      </c>
      <c r="Q30" s="2"/>
    </row>
    <row r="31" spans="1:17" ht="20.100000000000001" customHeight="1" x14ac:dyDescent="0.25">
      <c r="A31" s="8" t="s">
        <v>190</v>
      </c>
      <c r="B31" s="19">
        <v>1796.7100000000003</v>
      </c>
      <c r="C31" s="140">
        <v>1354.2499999999998</v>
      </c>
      <c r="D31" s="214">
        <f t="shared" si="2"/>
        <v>6.4882915824247328E-3</v>
      </c>
      <c r="E31" s="215">
        <f t="shared" si="3"/>
        <v>4.8906258520450699E-3</v>
      </c>
      <c r="F31" s="52">
        <f t="shared" si="4"/>
        <v>-0.24626122190002861</v>
      </c>
      <c r="H31" s="19">
        <v>667.29799999999989</v>
      </c>
      <c r="I31" s="140">
        <v>422.89300000000009</v>
      </c>
      <c r="J31" s="214">
        <f t="shared" si="0"/>
        <v>9.2019587364896432E-3</v>
      </c>
      <c r="K31" s="215">
        <f t="shared" si="5"/>
        <v>5.5505458938714114E-3</v>
      </c>
      <c r="L31" s="52">
        <f t="shared" si="6"/>
        <v>-0.36626065116334805</v>
      </c>
      <c r="N31" s="40">
        <f t="shared" si="1"/>
        <v>3.713999476821523</v>
      </c>
      <c r="O31" s="143">
        <f t="shared" si="1"/>
        <v>3.1227099870777191</v>
      </c>
      <c r="P31" s="52">
        <f t="shared" si="7"/>
        <v>-0.15920559317090568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37281.010000000009</v>
      </c>
      <c r="C32" s="140">
        <f>C33-SUM(C7:C31)</f>
        <v>22441.97</v>
      </c>
      <c r="D32" s="214">
        <f t="shared" si="2"/>
        <v>0.13462944123831463</v>
      </c>
      <c r="E32" s="215">
        <f t="shared" si="3"/>
        <v>8.10450645396492E-2</v>
      </c>
      <c r="F32" s="52">
        <f t="shared" si="4"/>
        <v>-0.3980321348590074</v>
      </c>
      <c r="H32" s="19">
        <f>H33-SUM(H7:H31)</f>
        <v>8469.1829999999827</v>
      </c>
      <c r="I32" s="140">
        <f>I33-SUM(I7:I31)</f>
        <v>5836.0520000000251</v>
      </c>
      <c r="J32" s="214">
        <f t="shared" si="0"/>
        <v>0.1167890095546209</v>
      </c>
      <c r="K32" s="215">
        <f t="shared" si="5"/>
        <v>7.6599221233314738E-2</v>
      </c>
      <c r="L32" s="52">
        <f t="shared" si="6"/>
        <v>-0.31090732128470516</v>
      </c>
      <c r="N32" s="40">
        <f t="shared" si="1"/>
        <v>2.2717150098669485</v>
      </c>
      <c r="O32" s="143">
        <f t="shared" si="1"/>
        <v>2.6005078876765388</v>
      </c>
      <c r="P32" s="52">
        <f t="shared" si="7"/>
        <v>0.14473332983297377</v>
      </c>
      <c r="Q32" s="2"/>
    </row>
    <row r="33" spans="1:17" ht="26.25" customHeight="1" thickBot="1" x14ac:dyDescent="0.3">
      <c r="A33" s="35" t="s">
        <v>18</v>
      </c>
      <c r="B33" s="36">
        <v>276915.73000000004</v>
      </c>
      <c r="C33" s="148">
        <v>276907.3</v>
      </c>
      <c r="D33" s="251">
        <f>SUM(D7:D32)</f>
        <v>1</v>
      </c>
      <c r="E33" s="252">
        <f>SUM(E7:E32)</f>
        <v>1</v>
      </c>
      <c r="F33" s="57">
        <f t="shared" si="4"/>
        <v>-3.0442474322607898E-5</v>
      </c>
      <c r="G33" s="56"/>
      <c r="H33" s="36">
        <v>72516.951999999976</v>
      </c>
      <c r="I33" s="148">
        <v>76189.443000000028</v>
      </c>
      <c r="J33" s="251">
        <f>SUM(J7:J32)</f>
        <v>1</v>
      </c>
      <c r="K33" s="252">
        <f>SUM(K7:K32)</f>
        <v>1</v>
      </c>
      <c r="L33" s="57">
        <f t="shared" si="6"/>
        <v>5.0643206846311656E-2</v>
      </c>
      <c r="M33" s="56"/>
      <c r="N33" s="37">
        <f t="shared" si="1"/>
        <v>2.6187371876635526</v>
      </c>
      <c r="O33" s="150">
        <f t="shared" si="1"/>
        <v>2.7514421974429721</v>
      </c>
      <c r="P33" s="57">
        <f t="shared" si="7"/>
        <v>5.0675191998865485E-2</v>
      </c>
      <c r="Q33" s="2"/>
    </row>
    <row r="35" spans="1:17" ht="15.75" thickBot="1" x14ac:dyDescent="0.3"/>
    <row r="36" spans="1:17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7" x14ac:dyDescent="0.25">
      <c r="A37" s="381"/>
      <c r="B37" s="371" t="str">
        <f>B5</f>
        <v>jun</v>
      </c>
      <c r="C37" s="373"/>
      <c r="D37" s="371" t="str">
        <f>B37</f>
        <v>jun</v>
      </c>
      <c r="E37" s="373"/>
      <c r="F37" s="131" t="str">
        <f>F5</f>
        <v>2025 /2024</v>
      </c>
      <c r="H37" s="374" t="str">
        <f>B37</f>
        <v>jun</v>
      </c>
      <c r="I37" s="373"/>
      <c r="J37" s="371" t="str">
        <f>B37</f>
        <v>jun</v>
      </c>
      <c r="K37" s="372"/>
      <c r="L37" s="131" t="str">
        <f>F37</f>
        <v>2025 /2024</v>
      </c>
      <c r="N37" s="374" t="str">
        <f>B37</f>
        <v>jun</v>
      </c>
      <c r="O37" s="372"/>
      <c r="P37" s="131" t="str">
        <f>F37</f>
        <v>2025 /2024</v>
      </c>
    </row>
    <row r="38" spans="1:17" ht="19.5" customHeight="1" thickBot="1" x14ac:dyDescent="0.3">
      <c r="A38" s="382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166</v>
      </c>
      <c r="B39" s="19">
        <v>29513.539999999997</v>
      </c>
      <c r="C39" s="147">
        <v>30228.710000000006</v>
      </c>
      <c r="D39" s="247">
        <f>B39/$B$62</f>
        <v>0.21629741482671017</v>
      </c>
      <c r="E39" s="246">
        <f>C39/$C$62</f>
        <v>0.23786509680019627</v>
      </c>
      <c r="F39" s="52">
        <f>(C39-B39)/B39</f>
        <v>2.423192880284809E-2</v>
      </c>
      <c r="H39" s="39">
        <v>8873.2350000000024</v>
      </c>
      <c r="I39" s="147">
        <v>9270.616</v>
      </c>
      <c r="J39" s="250">
        <f>H39/$H$62</f>
        <v>0.2729725984054307</v>
      </c>
      <c r="K39" s="246">
        <f>I39/$I$62</f>
        <v>0.27944934352607576</v>
      </c>
      <c r="L39" s="52">
        <f>(I39-H39)/H39</f>
        <v>4.4784230328622818E-2</v>
      </c>
      <c r="N39" s="40">
        <f t="shared" ref="N39:O62" si="8">(H39/B39)*10</f>
        <v>3.0064963403237983</v>
      </c>
      <c r="O39" s="149">
        <f t="shared" si="8"/>
        <v>3.0668248827025693</v>
      </c>
      <c r="P39" s="52">
        <f>(O39-N39)/N39</f>
        <v>2.00660621367241E-2</v>
      </c>
    </row>
    <row r="40" spans="1:17" ht="20.100000000000001" customHeight="1" x14ac:dyDescent="0.25">
      <c r="A40" s="38" t="s">
        <v>171</v>
      </c>
      <c r="B40" s="19">
        <v>15580.029999999999</v>
      </c>
      <c r="C40" s="140">
        <v>19460.170000000002</v>
      </c>
      <c r="D40" s="247">
        <f t="shared" ref="D40:D61" si="9">B40/$B$62</f>
        <v>0.11418217577161496</v>
      </c>
      <c r="E40" s="215">
        <f t="shared" ref="E40:E61" si="10">C40/$C$62</f>
        <v>0.15312910212835001</v>
      </c>
      <c r="F40" s="52">
        <f t="shared" ref="F40:F62" si="11">(C40-B40)/B40</f>
        <v>0.24904573354480083</v>
      </c>
      <c r="H40" s="19">
        <v>3701.893</v>
      </c>
      <c r="I40" s="140">
        <v>4197.9380000000001</v>
      </c>
      <c r="J40" s="247">
        <f t="shared" ref="J40:J62" si="12">H40/$H$62</f>
        <v>0.11388353303263971</v>
      </c>
      <c r="K40" s="215">
        <f t="shared" ref="K40:K62" si="13">I40/$I$62</f>
        <v>0.12654078415751094</v>
      </c>
      <c r="L40" s="52">
        <f t="shared" ref="L40:L62" si="14">(I40-H40)/H40</f>
        <v>0.13399766011605416</v>
      </c>
      <c r="N40" s="40">
        <f t="shared" si="8"/>
        <v>2.3760499819319989</v>
      </c>
      <c r="O40" s="143">
        <f t="shared" si="8"/>
        <v>2.1571949268685731</v>
      </c>
      <c r="P40" s="52">
        <f t="shared" ref="P40:P62" si="15">(O40-N40)/N40</f>
        <v>-9.2108775794973716E-2</v>
      </c>
    </row>
    <row r="41" spans="1:17" ht="20.100000000000001" customHeight="1" x14ac:dyDescent="0.25">
      <c r="A41" s="38" t="s">
        <v>173</v>
      </c>
      <c r="B41" s="19">
        <v>10121.56</v>
      </c>
      <c r="C41" s="140">
        <v>9320.86</v>
      </c>
      <c r="D41" s="247">
        <f t="shared" si="9"/>
        <v>7.4178402930093673E-2</v>
      </c>
      <c r="E41" s="215">
        <f t="shared" si="10"/>
        <v>7.3344422112656391E-2</v>
      </c>
      <c r="F41" s="52">
        <f t="shared" si="11"/>
        <v>-7.9108358790542066E-2</v>
      </c>
      <c r="H41" s="19">
        <v>3224.4070000000002</v>
      </c>
      <c r="I41" s="140">
        <v>3237.3370000000004</v>
      </c>
      <c r="J41" s="247">
        <f t="shared" si="12"/>
        <v>9.9194347620305268E-2</v>
      </c>
      <c r="K41" s="215">
        <f t="shared" si="13"/>
        <v>9.7584852983089332E-2</v>
      </c>
      <c r="L41" s="52">
        <f t="shared" si="14"/>
        <v>4.0100396755125174E-3</v>
      </c>
      <c r="N41" s="40">
        <f t="shared" si="8"/>
        <v>3.1856818514142091</v>
      </c>
      <c r="O41" s="143">
        <f t="shared" si="8"/>
        <v>3.4732170636615081</v>
      </c>
      <c r="P41" s="52">
        <f t="shared" si="15"/>
        <v>9.0258608881377905E-2</v>
      </c>
    </row>
    <row r="42" spans="1:17" ht="20.100000000000001" customHeight="1" x14ac:dyDescent="0.25">
      <c r="A42" s="38" t="s">
        <v>175</v>
      </c>
      <c r="B42" s="19">
        <v>9277.760000000002</v>
      </c>
      <c r="C42" s="140">
        <v>8662.6199999999972</v>
      </c>
      <c r="D42" s="247">
        <f t="shared" si="9"/>
        <v>6.7994402006084642E-2</v>
      </c>
      <c r="E42" s="215">
        <f t="shared" si="10"/>
        <v>6.81648322023439E-2</v>
      </c>
      <c r="F42" s="52">
        <f t="shared" si="11"/>
        <v>-6.6302642017039101E-2</v>
      </c>
      <c r="H42" s="19">
        <v>3351.4939999999997</v>
      </c>
      <c r="I42" s="140">
        <v>3212.6730000000007</v>
      </c>
      <c r="J42" s="247">
        <f t="shared" si="12"/>
        <v>0.10310400048237314</v>
      </c>
      <c r="K42" s="215">
        <f t="shared" si="13"/>
        <v>9.6841392288705364E-2</v>
      </c>
      <c r="L42" s="52">
        <f t="shared" si="14"/>
        <v>-4.1420632112126418E-2</v>
      </c>
      <c r="N42" s="40">
        <f t="shared" si="8"/>
        <v>3.6123956644707333</v>
      </c>
      <c r="O42" s="143">
        <f t="shared" si="8"/>
        <v>3.7086620445084764</v>
      </c>
      <c r="P42" s="52">
        <f t="shared" si="15"/>
        <v>2.6648902550891359E-2</v>
      </c>
    </row>
    <row r="43" spans="1:17" ht="20.100000000000001" customHeight="1" x14ac:dyDescent="0.25">
      <c r="A43" s="38" t="s">
        <v>174</v>
      </c>
      <c r="B43" s="19">
        <v>12268.2</v>
      </c>
      <c r="C43" s="140">
        <v>11892.13</v>
      </c>
      <c r="D43" s="247">
        <f t="shared" si="9"/>
        <v>8.991059508879809E-2</v>
      </c>
      <c r="E43" s="215">
        <f t="shared" si="10"/>
        <v>9.3577352576756243E-2</v>
      </c>
      <c r="F43" s="52">
        <f t="shared" si="11"/>
        <v>-3.0654048678697893E-2</v>
      </c>
      <c r="H43" s="19">
        <v>2833.9189999999999</v>
      </c>
      <c r="I43" s="140">
        <v>3023.7</v>
      </c>
      <c r="J43" s="247">
        <f t="shared" si="12"/>
        <v>8.718153335288871E-2</v>
      </c>
      <c r="K43" s="215">
        <f t="shared" si="13"/>
        <v>9.1145073856990222E-2</v>
      </c>
      <c r="L43" s="52">
        <f t="shared" si="14"/>
        <v>6.6967686796976192E-2</v>
      </c>
      <c r="N43" s="40">
        <f t="shared" si="8"/>
        <v>2.309971307934334</v>
      </c>
      <c r="O43" s="143">
        <f t="shared" si="8"/>
        <v>2.5426059082771548</v>
      </c>
      <c r="P43" s="52">
        <f t="shared" si="15"/>
        <v>0.10070887008153001</v>
      </c>
    </row>
    <row r="44" spans="1:17" ht="20.100000000000001" customHeight="1" x14ac:dyDescent="0.25">
      <c r="A44" s="38" t="s">
        <v>176</v>
      </c>
      <c r="B44" s="19">
        <v>30024.990000000005</v>
      </c>
      <c r="C44" s="140">
        <v>20772.819999999996</v>
      </c>
      <c r="D44" s="247">
        <f t="shared" si="9"/>
        <v>0.22004570502887238</v>
      </c>
      <c r="E44" s="215">
        <f t="shared" si="10"/>
        <v>0.16345814426460975</v>
      </c>
      <c r="F44" s="52">
        <f t="shared" si="11"/>
        <v>-0.30814897856752016</v>
      </c>
      <c r="H44" s="19">
        <v>2518.3949999999995</v>
      </c>
      <c r="I44" s="140">
        <v>2896.8160000000003</v>
      </c>
      <c r="J44" s="247">
        <f t="shared" si="12"/>
        <v>7.747488114100938E-2</v>
      </c>
      <c r="K44" s="215">
        <f t="shared" si="13"/>
        <v>8.7320338747266926E-2</v>
      </c>
      <c r="L44" s="52">
        <f t="shared" si="14"/>
        <v>0.15026276656362517</v>
      </c>
      <c r="N44" s="40">
        <f t="shared" si="8"/>
        <v>0.83876630766571414</v>
      </c>
      <c r="O44" s="143">
        <f t="shared" si="8"/>
        <v>1.3945222651522524</v>
      </c>
      <c r="P44" s="52">
        <f t="shared" si="15"/>
        <v>0.66258736480868741</v>
      </c>
    </row>
    <row r="45" spans="1:17" ht="20.100000000000001" customHeight="1" x14ac:dyDescent="0.25">
      <c r="A45" s="38" t="s">
        <v>179</v>
      </c>
      <c r="B45" s="19">
        <v>9021.3199999999979</v>
      </c>
      <c r="C45" s="140">
        <v>6215.9300000000021</v>
      </c>
      <c r="D45" s="247">
        <f t="shared" si="9"/>
        <v>6.6115016847335048E-2</v>
      </c>
      <c r="E45" s="215">
        <f t="shared" si="10"/>
        <v>4.8912202709055205E-2</v>
      </c>
      <c r="F45" s="52">
        <f t="shared" si="11"/>
        <v>-0.31097333871318128</v>
      </c>
      <c r="H45" s="19">
        <v>2114.6619999999998</v>
      </c>
      <c r="I45" s="140">
        <v>1575.9049999999997</v>
      </c>
      <c r="J45" s="247">
        <f t="shared" si="12"/>
        <v>6.505460307196019E-2</v>
      </c>
      <c r="K45" s="215">
        <f t="shared" si="13"/>
        <v>4.7503382483910492E-2</v>
      </c>
      <c r="L45" s="52">
        <f t="shared" si="14"/>
        <v>-0.25477215744170939</v>
      </c>
      <c r="N45" s="40">
        <f t="shared" si="8"/>
        <v>2.3440715992781547</v>
      </c>
      <c r="O45" s="143">
        <f t="shared" si="8"/>
        <v>2.5352682543078817</v>
      </c>
      <c r="P45" s="52">
        <f t="shared" si="15"/>
        <v>8.1566047337720021E-2</v>
      </c>
    </row>
    <row r="46" spans="1:17" ht="20.100000000000001" customHeight="1" x14ac:dyDescent="0.25">
      <c r="A46" s="38" t="s">
        <v>180</v>
      </c>
      <c r="B46" s="19">
        <v>5214.5600000000004</v>
      </c>
      <c r="C46" s="140">
        <v>4182.3199999999988</v>
      </c>
      <c r="D46" s="247">
        <f t="shared" si="9"/>
        <v>3.821621694512993E-2</v>
      </c>
      <c r="E46" s="215">
        <f t="shared" si="10"/>
        <v>3.2910036572827504E-2</v>
      </c>
      <c r="F46" s="52">
        <f t="shared" si="11"/>
        <v>-0.19795342272406521</v>
      </c>
      <c r="H46" s="19">
        <v>1649.2519999999997</v>
      </c>
      <c r="I46" s="140">
        <v>1365.81</v>
      </c>
      <c r="J46" s="247">
        <f t="shared" si="12"/>
        <v>5.0736918819951592E-2</v>
      </c>
      <c r="K46" s="215">
        <f t="shared" si="13"/>
        <v>4.117037183735682E-2</v>
      </c>
      <c r="L46" s="52">
        <f t="shared" si="14"/>
        <v>-0.17186094059610044</v>
      </c>
      <c r="N46" s="40">
        <f t="shared" si="8"/>
        <v>3.1627826700622865</v>
      </c>
      <c r="O46" s="143">
        <f t="shared" si="8"/>
        <v>3.2656755102431196</v>
      </c>
      <c r="P46" s="52">
        <f t="shared" si="15"/>
        <v>3.2532377628971508E-2</v>
      </c>
    </row>
    <row r="47" spans="1:17" ht="20.100000000000001" customHeight="1" x14ac:dyDescent="0.25">
      <c r="A47" s="38" t="s">
        <v>183</v>
      </c>
      <c r="B47" s="19">
        <v>4695</v>
      </c>
      <c r="C47" s="140">
        <v>5070.17</v>
      </c>
      <c r="D47" s="247">
        <f t="shared" si="9"/>
        <v>3.4408490564378391E-2</v>
      </c>
      <c r="E47" s="215">
        <f t="shared" si="10"/>
        <v>3.989639246409956E-2</v>
      </c>
      <c r="F47" s="52">
        <f t="shared" si="11"/>
        <v>7.990841320553782E-2</v>
      </c>
      <c r="H47" s="19">
        <v>994.08299999999986</v>
      </c>
      <c r="I47" s="140">
        <v>1014.434</v>
      </c>
      <c r="J47" s="247">
        <f t="shared" si="12"/>
        <v>3.0581565746953129E-2</v>
      </c>
      <c r="K47" s="215">
        <f t="shared" si="13"/>
        <v>3.0578649288303079E-2</v>
      </c>
      <c r="L47" s="52">
        <f t="shared" si="14"/>
        <v>2.0472133614597689E-2</v>
      </c>
      <c r="N47" s="40">
        <f t="shared" si="8"/>
        <v>2.1173226837060701</v>
      </c>
      <c r="O47" s="143">
        <f t="shared" si="8"/>
        <v>2.0007889281818954</v>
      </c>
      <c r="P47" s="52">
        <f t="shared" si="15"/>
        <v>-5.5038259600657148E-2</v>
      </c>
    </row>
    <row r="48" spans="1:17" ht="20.100000000000001" customHeight="1" x14ac:dyDescent="0.25">
      <c r="A48" s="38" t="s">
        <v>184</v>
      </c>
      <c r="B48" s="19">
        <v>3633.1299999999997</v>
      </c>
      <c r="C48" s="140">
        <v>2478.3799999999997</v>
      </c>
      <c r="D48" s="247">
        <f t="shared" si="9"/>
        <v>2.6626308695241761E-2</v>
      </c>
      <c r="E48" s="215">
        <f t="shared" si="10"/>
        <v>1.9501993257657051E-2</v>
      </c>
      <c r="F48" s="52">
        <f t="shared" si="11"/>
        <v>-0.31783888823135975</v>
      </c>
      <c r="H48" s="19">
        <v>865.99299999999982</v>
      </c>
      <c r="I48" s="140">
        <v>548.50599999999997</v>
      </c>
      <c r="J48" s="247">
        <f t="shared" si="12"/>
        <v>2.6641057000171192E-2</v>
      </c>
      <c r="K48" s="215">
        <f t="shared" si="13"/>
        <v>1.6533921976718019E-2</v>
      </c>
      <c r="L48" s="52">
        <f t="shared" si="14"/>
        <v>-0.36661612738209193</v>
      </c>
      <c r="N48" s="40">
        <f t="shared" si="8"/>
        <v>2.3836003666260219</v>
      </c>
      <c r="O48" s="143">
        <f t="shared" si="8"/>
        <v>2.2131634374066933</v>
      </c>
      <c r="P48" s="52">
        <f t="shared" si="15"/>
        <v>-7.150398682837153E-2</v>
      </c>
    </row>
    <row r="49" spans="1:16" ht="20.100000000000001" customHeight="1" x14ac:dyDescent="0.25">
      <c r="A49" s="38" t="s">
        <v>192</v>
      </c>
      <c r="B49" s="19">
        <v>1027.4000000000001</v>
      </c>
      <c r="C49" s="140">
        <v>1675.4900000000005</v>
      </c>
      <c r="D49" s="247">
        <f t="shared" si="9"/>
        <v>7.5295597882518352E-3</v>
      </c>
      <c r="E49" s="215">
        <f t="shared" si="10"/>
        <v>1.3184174615382559E-2</v>
      </c>
      <c r="F49" s="52">
        <f t="shared" si="11"/>
        <v>0.63080591785088602</v>
      </c>
      <c r="H49" s="19">
        <v>331.09400000000005</v>
      </c>
      <c r="I49" s="140">
        <v>506.8669999999999</v>
      </c>
      <c r="J49" s="247">
        <f t="shared" si="12"/>
        <v>1.0185641369404469E-2</v>
      </c>
      <c r="K49" s="215">
        <f t="shared" si="13"/>
        <v>1.5278774399137168E-2</v>
      </c>
      <c r="L49" s="52">
        <f t="shared" si="14"/>
        <v>0.53088548871317454</v>
      </c>
      <c r="N49" s="40">
        <f t="shared" si="8"/>
        <v>3.2226396729608724</v>
      </c>
      <c r="O49" s="143">
        <f t="shared" si="8"/>
        <v>3.0251866618123642</v>
      </c>
      <c r="P49" s="52">
        <f t="shared" si="15"/>
        <v>-6.1270582871926799E-2</v>
      </c>
    </row>
    <row r="50" spans="1:16" ht="20.100000000000001" customHeight="1" x14ac:dyDescent="0.25">
      <c r="A50" s="38" t="s">
        <v>185</v>
      </c>
      <c r="B50" s="19">
        <v>824.89</v>
      </c>
      <c r="C50" s="140">
        <v>1221.7700000000004</v>
      </c>
      <c r="D50" s="247">
        <f t="shared" si="9"/>
        <v>6.0454142239936299E-3</v>
      </c>
      <c r="E50" s="215">
        <f t="shared" si="10"/>
        <v>9.6139213124733364E-3</v>
      </c>
      <c r="F50" s="52">
        <f t="shared" si="11"/>
        <v>0.48113081744232622</v>
      </c>
      <c r="H50" s="19">
        <v>285.23700000000002</v>
      </c>
      <c r="I50" s="140">
        <v>484.94299999999998</v>
      </c>
      <c r="J50" s="247">
        <f t="shared" si="12"/>
        <v>8.774915242453267E-3</v>
      </c>
      <c r="K50" s="215">
        <f t="shared" si="13"/>
        <v>1.4617907051437116E-2</v>
      </c>
      <c r="L50" s="52">
        <f t="shared" si="14"/>
        <v>0.70014058484698671</v>
      </c>
      <c r="N50" s="40">
        <f t="shared" si="8"/>
        <v>3.4578792323824996</v>
      </c>
      <c r="O50" s="143">
        <f t="shared" si="8"/>
        <v>3.9691840526449318</v>
      </c>
      <c r="P50" s="52">
        <f t="shared" si="15"/>
        <v>0.14786659275840008</v>
      </c>
    </row>
    <row r="51" spans="1:16" ht="20.100000000000001" customHeight="1" x14ac:dyDescent="0.25">
      <c r="A51" s="38" t="s">
        <v>191</v>
      </c>
      <c r="B51" s="19">
        <v>649.34</v>
      </c>
      <c r="C51" s="140">
        <v>1541.09</v>
      </c>
      <c r="D51" s="247">
        <f t="shared" si="9"/>
        <v>4.7588518132211863E-3</v>
      </c>
      <c r="E51" s="215">
        <f t="shared" si="10"/>
        <v>1.2126601566120896E-2</v>
      </c>
      <c r="F51" s="52">
        <f t="shared" si="11"/>
        <v>1.3733175224073673</v>
      </c>
      <c r="H51" s="19">
        <v>177.22900000000001</v>
      </c>
      <c r="I51" s="140">
        <v>436.14699999999999</v>
      </c>
      <c r="J51" s="247">
        <f t="shared" si="12"/>
        <v>5.4522009890187817E-3</v>
      </c>
      <c r="K51" s="215">
        <f t="shared" si="13"/>
        <v>1.314702203509102E-2</v>
      </c>
      <c r="L51" s="52">
        <f t="shared" si="14"/>
        <v>1.4609234380377929</v>
      </c>
      <c r="N51" s="40">
        <f t="shared" si="8"/>
        <v>2.7293713616903319</v>
      </c>
      <c r="O51" s="143">
        <f t="shared" si="8"/>
        <v>2.8301202395706939</v>
      </c>
      <c r="P51" s="52">
        <f t="shared" si="15"/>
        <v>3.6912850810439754E-2</v>
      </c>
    </row>
    <row r="52" spans="1:16" ht="20.100000000000001" customHeight="1" x14ac:dyDescent="0.25">
      <c r="A52" s="38" t="s">
        <v>190</v>
      </c>
      <c r="B52" s="19">
        <v>1796.7100000000003</v>
      </c>
      <c r="C52" s="140">
        <v>1354.2499999999998</v>
      </c>
      <c r="D52" s="247">
        <f t="shared" si="9"/>
        <v>1.3167641976980685E-2</v>
      </c>
      <c r="E52" s="215">
        <f t="shared" si="10"/>
        <v>1.0656386175316964E-2</v>
      </c>
      <c r="F52" s="52">
        <f t="shared" si="11"/>
        <v>-0.24626122190002861</v>
      </c>
      <c r="H52" s="19">
        <v>667.29799999999989</v>
      </c>
      <c r="I52" s="140">
        <v>422.89300000000009</v>
      </c>
      <c r="J52" s="247">
        <f t="shared" si="12"/>
        <v>2.0528484703802731E-2</v>
      </c>
      <c r="K52" s="215">
        <f t="shared" si="13"/>
        <v>1.2747499328175472E-2</v>
      </c>
      <c r="L52" s="52">
        <f t="shared" si="14"/>
        <v>-0.36626065116334805</v>
      </c>
      <c r="N52" s="40">
        <f t="shared" ref="N52:N53" si="16">(H52/B52)*10</f>
        <v>3.713999476821523</v>
      </c>
      <c r="O52" s="143">
        <f t="shared" ref="O52:O53" si="17">(I52/C52)*10</f>
        <v>3.1227099870777191</v>
      </c>
      <c r="P52" s="52">
        <f t="shared" ref="P52:P53" si="18">(O52-N52)/N52</f>
        <v>-0.15920559317090568</v>
      </c>
    </row>
    <row r="53" spans="1:16" ht="20.100000000000001" customHeight="1" x14ac:dyDescent="0.25">
      <c r="A53" s="38" t="s">
        <v>194</v>
      </c>
      <c r="B53" s="19">
        <v>701.22000000000014</v>
      </c>
      <c r="C53" s="140">
        <v>1000.96</v>
      </c>
      <c r="D53" s="247">
        <f t="shared" si="9"/>
        <v>5.1390674661455638E-3</v>
      </c>
      <c r="E53" s="215">
        <f t="shared" si="10"/>
        <v>7.8764011859296813E-3</v>
      </c>
      <c r="F53" s="52">
        <f t="shared" si="11"/>
        <v>0.42745500698782102</v>
      </c>
      <c r="H53" s="19">
        <v>275.20800000000003</v>
      </c>
      <c r="I53" s="140">
        <v>325.13599999999997</v>
      </c>
      <c r="J53" s="247">
        <f t="shared" si="12"/>
        <v>8.4663871589067304E-3</v>
      </c>
      <c r="K53" s="215">
        <f t="shared" si="13"/>
        <v>9.8007556085479286E-3</v>
      </c>
      <c r="L53" s="52">
        <f t="shared" si="14"/>
        <v>0.18141914479230231</v>
      </c>
      <c r="N53" s="40">
        <f t="shared" si="16"/>
        <v>3.9247026610764091</v>
      </c>
      <c r="O53" s="143">
        <f t="shared" si="17"/>
        <v>3.2482416879795388</v>
      </c>
      <c r="P53" s="52">
        <f t="shared" si="18"/>
        <v>-0.1723598018789379</v>
      </c>
    </row>
    <row r="54" spans="1:16" ht="20.100000000000001" customHeight="1" x14ac:dyDescent="0.25">
      <c r="A54" s="38" t="s">
        <v>195</v>
      </c>
      <c r="B54" s="19">
        <v>504.58000000000004</v>
      </c>
      <c r="C54" s="140">
        <v>694.02</v>
      </c>
      <c r="D54" s="247">
        <f t="shared" si="9"/>
        <v>3.6979416760328119E-3</v>
      </c>
      <c r="E54" s="215">
        <f t="shared" si="10"/>
        <v>5.4611372592899988E-3</v>
      </c>
      <c r="F54" s="52">
        <f t="shared" si="11"/>
        <v>0.37544096079908029</v>
      </c>
      <c r="H54" s="19">
        <v>110.88900000000001</v>
      </c>
      <c r="I54" s="140">
        <v>150.95199999999997</v>
      </c>
      <c r="J54" s="247">
        <f t="shared" si="12"/>
        <v>3.4113441675532991E-3</v>
      </c>
      <c r="K54" s="215">
        <f t="shared" si="13"/>
        <v>4.5502302440256588E-3</v>
      </c>
      <c r="L54" s="52">
        <f t="shared" si="14"/>
        <v>0.36128921714507262</v>
      </c>
      <c r="N54" s="40">
        <f t="shared" ref="N54" si="19">(H54/B54)*10</f>
        <v>2.1976495303024297</v>
      </c>
      <c r="O54" s="143">
        <f t="shared" ref="O54" si="20">(I54/C54)*10</f>
        <v>2.1750381833376555</v>
      </c>
      <c r="P54" s="52">
        <f t="shared" ref="P54" si="21">(O54-N54)/N54</f>
        <v>-1.0288877572604818E-2</v>
      </c>
    </row>
    <row r="55" spans="1:16" ht="20.100000000000001" customHeight="1" x14ac:dyDescent="0.25">
      <c r="A55" s="38" t="s">
        <v>193</v>
      </c>
      <c r="B55" s="19">
        <v>314.51000000000005</v>
      </c>
      <c r="C55" s="140">
        <v>339.63999999999987</v>
      </c>
      <c r="D55" s="247">
        <f t="shared" si="9"/>
        <v>2.3049657864542385E-3</v>
      </c>
      <c r="E55" s="215">
        <f t="shared" si="10"/>
        <v>2.6725752265716472E-3</v>
      </c>
      <c r="F55" s="52">
        <f t="shared" si="11"/>
        <v>7.9902069886489527E-2</v>
      </c>
      <c r="H55" s="19">
        <v>132.845</v>
      </c>
      <c r="I55" s="140">
        <v>144.477</v>
      </c>
      <c r="J55" s="247">
        <f t="shared" si="12"/>
        <v>4.0867896359297858E-3</v>
      </c>
      <c r="K55" s="215">
        <f t="shared" si="13"/>
        <v>4.3550507112598393E-3</v>
      </c>
      <c r="L55" s="52">
        <f t="shared" si="14"/>
        <v>8.7560691030900709E-2</v>
      </c>
      <c r="N55" s="40">
        <f t="shared" si="8"/>
        <v>4.2238720549426088</v>
      </c>
      <c r="O55" s="143">
        <f t="shared" si="8"/>
        <v>4.2538275821458029</v>
      </c>
      <c r="P55" s="52">
        <f t="shared" si="15"/>
        <v>7.0919589451440383E-3</v>
      </c>
    </row>
    <row r="56" spans="1:16" ht="20.100000000000001" customHeight="1" x14ac:dyDescent="0.25">
      <c r="A56" s="38" t="s">
        <v>197</v>
      </c>
      <c r="B56" s="19">
        <v>659.93</v>
      </c>
      <c r="C56" s="140">
        <v>289.2399999999999</v>
      </c>
      <c r="D56" s="247">
        <f t="shared" si="9"/>
        <v>4.8364632967306141E-3</v>
      </c>
      <c r="E56" s="215">
        <f t="shared" si="10"/>
        <v>2.2759853330985257E-3</v>
      </c>
      <c r="F56" s="52">
        <f t="shared" si="11"/>
        <v>-0.56171109057021207</v>
      </c>
      <c r="H56" s="19">
        <v>166.11499999999998</v>
      </c>
      <c r="I56" s="140">
        <v>93.423000000000002</v>
      </c>
      <c r="J56" s="247">
        <f t="shared" si="12"/>
        <v>5.1102944060557511E-3</v>
      </c>
      <c r="K56" s="215">
        <f t="shared" si="13"/>
        <v>2.8161015427924721E-3</v>
      </c>
      <c r="L56" s="52">
        <f t="shared" si="14"/>
        <v>-0.43760045751437249</v>
      </c>
      <c r="N56" s="40">
        <f t="shared" ref="N56" si="22">(H56/B56)*10</f>
        <v>2.5171609110057123</v>
      </c>
      <c r="O56" s="143">
        <f t="shared" ref="O56" si="23">(I56/C56)*10</f>
        <v>3.2299474484856878</v>
      </c>
      <c r="P56" s="52">
        <f t="shared" ref="P56" si="24">(O56-N56)/N56</f>
        <v>0.28317082724567944</v>
      </c>
    </row>
    <row r="57" spans="1:16" ht="20.100000000000001" customHeight="1" x14ac:dyDescent="0.25">
      <c r="A57" s="38" t="s">
        <v>196</v>
      </c>
      <c r="B57" s="19">
        <v>412.7999999999999</v>
      </c>
      <c r="C57" s="140">
        <v>218.88000000000005</v>
      </c>
      <c r="D57" s="247">
        <f t="shared" si="9"/>
        <v>3.0253088189510966E-3</v>
      </c>
      <c r="E57" s="215">
        <f t="shared" si="10"/>
        <v>1.7223332516547005E-3</v>
      </c>
      <c r="F57" s="52">
        <f t="shared" si="11"/>
        <v>-0.46976744186046487</v>
      </c>
      <c r="H57" s="19">
        <v>147.684</v>
      </c>
      <c r="I57" s="140">
        <v>88.18</v>
      </c>
      <c r="J57" s="247">
        <f t="shared" si="12"/>
        <v>4.5432906062904468E-3</v>
      </c>
      <c r="K57" s="215">
        <f t="shared" si="13"/>
        <v>2.6580588724772294E-3</v>
      </c>
      <c r="L57" s="52">
        <f t="shared" si="14"/>
        <v>-0.40291433059776272</v>
      </c>
      <c r="N57" s="40">
        <f t="shared" ref="N57" si="25">(H57/B57)*10</f>
        <v>3.5776162790697685</v>
      </c>
      <c r="O57" s="143">
        <f t="shared" ref="O57" si="26">(I57/C57)*10</f>
        <v>4.0286915204678362</v>
      </c>
      <c r="P57" s="52">
        <f t="shared" ref="P57" si="27">(O57-N57)/N57</f>
        <v>0.12608262211825402</v>
      </c>
    </row>
    <row r="58" spans="1:16" ht="20.100000000000001" customHeight="1" x14ac:dyDescent="0.25">
      <c r="A58" s="38" t="s">
        <v>198</v>
      </c>
      <c r="B58" s="19">
        <v>92.03</v>
      </c>
      <c r="C58" s="140">
        <v>244.9</v>
      </c>
      <c r="D58" s="247">
        <f t="shared" si="9"/>
        <v>6.7446504507768764E-4</v>
      </c>
      <c r="E58" s="215">
        <f t="shared" si="10"/>
        <v>1.927080653007292E-3</v>
      </c>
      <c r="F58" s="52">
        <f t="shared" si="11"/>
        <v>1.6610887753993264</v>
      </c>
      <c r="H58" s="19">
        <v>28.26</v>
      </c>
      <c r="I58" s="140">
        <v>69.793999999999997</v>
      </c>
      <c r="J58" s="247">
        <f t="shared" si="12"/>
        <v>8.6937916452539232E-4</v>
      </c>
      <c r="K58" s="215">
        <f t="shared" si="13"/>
        <v>2.1038394300938504E-3</v>
      </c>
      <c r="L58" s="52">
        <f t="shared" si="14"/>
        <v>1.4697098372257604</v>
      </c>
      <c r="N58" s="40">
        <f t="shared" ref="N58" si="28">(H58/B58)*10</f>
        <v>3.070737802890362</v>
      </c>
      <c r="O58" s="143">
        <f t="shared" ref="O58" si="29">(I58/C58)*10</f>
        <v>2.849897917517354</v>
      </c>
      <c r="P58" s="52">
        <f t="shared" ref="P58" si="30">(O58-N58)/N58</f>
        <v>-7.1917532381025925E-2</v>
      </c>
    </row>
    <row r="59" spans="1:16" ht="20.100000000000001" customHeight="1" x14ac:dyDescent="0.25">
      <c r="A59" s="38" t="s">
        <v>200</v>
      </c>
      <c r="B59" s="19">
        <v>7.65</v>
      </c>
      <c r="C59" s="140">
        <v>91.240000000000009</v>
      </c>
      <c r="D59" s="247">
        <f t="shared" si="9"/>
        <v>5.6064952676782687E-5</v>
      </c>
      <c r="E59" s="215">
        <f t="shared" si="10"/>
        <v>7.1795360873983395E-4</v>
      </c>
      <c r="F59" s="52">
        <f t="shared" si="11"/>
        <v>10.926797385620915</v>
      </c>
      <c r="H59" s="19">
        <v>4.8840000000000003</v>
      </c>
      <c r="I59" s="140">
        <v>31.827999999999999</v>
      </c>
      <c r="J59" s="247">
        <f t="shared" si="12"/>
        <v>1.5024939276511026E-4</v>
      </c>
      <c r="K59" s="215">
        <f t="shared" si="13"/>
        <v>9.5940913804950384E-4</v>
      </c>
      <c r="L59" s="52">
        <f t="shared" si="14"/>
        <v>5.5167895167895162</v>
      </c>
      <c r="N59" s="40">
        <f t="shared" ref="N59" si="31">(H59/B59)*10</f>
        <v>6.3843137254901965</v>
      </c>
      <c r="O59" s="143">
        <f t="shared" ref="O59" si="32">(I59/C59)*10</f>
        <v>3.4883822884699689</v>
      </c>
      <c r="P59" s="52">
        <f t="shared" ref="P59" si="33">(O59-N59)/N59</f>
        <v>-0.45360105432442138</v>
      </c>
    </row>
    <row r="60" spans="1:16" ht="20.100000000000001" customHeight="1" x14ac:dyDescent="0.25">
      <c r="A60" s="38" t="s">
        <v>215</v>
      </c>
      <c r="B60" s="19">
        <v>39.07</v>
      </c>
      <c r="C60" s="140">
        <v>55.340000000000011</v>
      </c>
      <c r="D60" s="247">
        <f t="shared" si="9"/>
        <v>2.8633434001070586E-4</v>
      </c>
      <c r="E60" s="215">
        <f t="shared" si="10"/>
        <v>4.3546199811116191E-4</v>
      </c>
      <c r="F60" s="52">
        <f t="shared" si="11"/>
        <v>0.41643204504735115</v>
      </c>
      <c r="H60" s="19">
        <v>23.454999999999998</v>
      </c>
      <c r="I60" s="140">
        <v>30.926000000000002</v>
      </c>
      <c r="J60" s="247">
        <f t="shared" si="12"/>
        <v>7.2156009568092976E-4</v>
      </c>
      <c r="K60" s="215">
        <f t="shared" si="13"/>
        <v>9.3221964946961662E-4</v>
      </c>
      <c r="L60" s="52">
        <f t="shared" si="14"/>
        <v>0.31852483479002364</v>
      </c>
      <c r="N60" s="40">
        <f t="shared" si="8"/>
        <v>6.0033273611466598</v>
      </c>
      <c r="O60" s="143">
        <f t="shared" si="8"/>
        <v>5.5883628478496563</v>
      </c>
      <c r="P60" s="52">
        <f t="shared" si="15"/>
        <v>-6.9122419673902896E-2</v>
      </c>
    </row>
    <row r="61" spans="1:16" ht="20.100000000000001" customHeight="1" thickBot="1" x14ac:dyDescent="0.3">
      <c r="A61" s="8" t="s">
        <v>17</v>
      </c>
      <c r="B61" s="19">
        <f>B62-SUM(B39:B60)</f>
        <v>68.660000000032596</v>
      </c>
      <c r="C61" s="140">
        <f>C62-SUM(C39:C60)</f>
        <v>72.490000000005239</v>
      </c>
      <c r="D61" s="247">
        <f t="shared" si="9"/>
        <v>5.0319211121434336E-4</v>
      </c>
      <c r="E61" s="215">
        <f t="shared" si="10"/>
        <v>5.704127257513625E-4</v>
      </c>
      <c r="F61" s="52">
        <f t="shared" si="11"/>
        <v>5.5782114767999186E-2</v>
      </c>
      <c r="H61" s="19">
        <f>H62-SUM(H39:H60)</f>
        <v>28.423999999999069</v>
      </c>
      <c r="I61" s="318">
        <f>I62-SUM(I39:I60)</f>
        <v>45.283999999992375</v>
      </c>
      <c r="J61" s="247">
        <f t="shared" si="12"/>
        <v>8.7442439393025273E-4</v>
      </c>
      <c r="K61" s="215">
        <f t="shared" si="13"/>
        <v>1.3650208435159739E-3</v>
      </c>
      <c r="L61" s="52">
        <f t="shared" si="14"/>
        <v>0.59316070925956443</v>
      </c>
      <c r="N61" s="40">
        <f t="shared" si="8"/>
        <v>4.1398193999396407</v>
      </c>
      <c r="O61" s="143">
        <f t="shared" si="8"/>
        <v>6.2469306111172713</v>
      </c>
      <c r="P61" s="52">
        <f t="shared" si="15"/>
        <v>0.50898626428204885</v>
      </c>
    </row>
    <row r="62" spans="1:16" s="1" customFormat="1" ht="26.25" customHeight="1" thickBot="1" x14ac:dyDescent="0.3">
      <c r="A62" s="12" t="s">
        <v>18</v>
      </c>
      <c r="B62" s="17">
        <v>136448.88</v>
      </c>
      <c r="C62" s="145">
        <v>127083.42000000003</v>
      </c>
      <c r="D62" s="253">
        <f>SUM(D39:D61)</f>
        <v>1.0000000000000002</v>
      </c>
      <c r="E62" s="254">
        <f>SUM(E39:E61)</f>
        <v>0.99999999999999967</v>
      </c>
      <c r="F62" s="57">
        <f t="shared" si="11"/>
        <v>-6.863713355507188E-2</v>
      </c>
      <c r="H62" s="17">
        <v>32505.955000000002</v>
      </c>
      <c r="I62" s="145">
        <v>33174.584999999999</v>
      </c>
      <c r="J62" s="253">
        <f t="shared" si="12"/>
        <v>1</v>
      </c>
      <c r="K62" s="254">
        <f t="shared" si="13"/>
        <v>1</v>
      </c>
      <c r="L62" s="57">
        <f t="shared" si="14"/>
        <v>2.0569461810920411E-2</v>
      </c>
      <c r="N62" s="37">
        <f t="shared" si="8"/>
        <v>2.3822808219459186</v>
      </c>
      <c r="O62" s="150">
        <f t="shared" si="8"/>
        <v>2.6104573672946474</v>
      </c>
      <c r="P62" s="57">
        <f t="shared" si="15"/>
        <v>9.5780708658162017E-2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B37</f>
        <v>jun</v>
      </c>
      <c r="C66" s="373"/>
      <c r="D66" s="371" t="str">
        <f>B66</f>
        <v>jun</v>
      </c>
      <c r="E66" s="373"/>
      <c r="F66" s="131" t="str">
        <f>F5</f>
        <v>2025 /2024</v>
      </c>
      <c r="H66" s="374" t="str">
        <f>B66</f>
        <v>jun</v>
      </c>
      <c r="I66" s="373"/>
      <c r="J66" s="371" t="str">
        <f>B66</f>
        <v>jun</v>
      </c>
      <c r="K66" s="372"/>
      <c r="L66" s="131" t="str">
        <f>F66</f>
        <v>2025 /2024</v>
      </c>
      <c r="N66" s="374" t="str">
        <f>B66</f>
        <v>jun</v>
      </c>
      <c r="O66" s="372"/>
      <c r="P66" s="131" t="str">
        <f>L66</f>
        <v>2025 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167</v>
      </c>
      <c r="B68" s="39">
        <v>16143.59</v>
      </c>
      <c r="C68" s="147">
        <v>19264.980000000003</v>
      </c>
      <c r="D68" s="247">
        <f>B68/$B$96</f>
        <v>0.11492811293198361</v>
      </c>
      <c r="E68" s="246">
        <f>C68/$C$96</f>
        <v>0.12858417496596669</v>
      </c>
      <c r="F68" s="52">
        <f>(C68-B68)/B68</f>
        <v>0.19335166465451631</v>
      </c>
      <c r="H68" s="19">
        <v>7416.5950000000003</v>
      </c>
      <c r="I68" s="147">
        <v>7925.6339999999991</v>
      </c>
      <c r="J68" s="245">
        <f>H68/$H$96</f>
        <v>0.18536391382599132</v>
      </c>
      <c r="K68" s="246">
        <f>I68/$I$96</f>
        <v>0.1842534037889885</v>
      </c>
      <c r="L68" s="52">
        <f t="shared" ref="L68:L70" si="34">(I68-H68)/H68</f>
        <v>6.8635135126024663E-2</v>
      </c>
      <c r="N68" s="40">
        <f t="shared" ref="N68:O83" si="35">(H68/B68)*10</f>
        <v>4.5941423190256945</v>
      </c>
      <c r="O68" s="143">
        <f t="shared" si="35"/>
        <v>4.1140110189577141</v>
      </c>
      <c r="P68" s="52">
        <f t="shared" ref="P68:P69" si="36">(O68-N68)/N68</f>
        <v>-0.10450945284816611</v>
      </c>
    </row>
    <row r="69" spans="1:16" ht="20.100000000000001" customHeight="1" x14ac:dyDescent="0.25">
      <c r="A69" s="38" t="s">
        <v>168</v>
      </c>
      <c r="B69" s="19">
        <v>20729.010000000006</v>
      </c>
      <c r="C69" s="140">
        <v>20711.230000000003</v>
      </c>
      <c r="D69" s="247">
        <f t="shared" ref="D69:D95" si="37">B69/$B$96</f>
        <v>0.14757225637223309</v>
      </c>
      <c r="E69" s="215">
        <f t="shared" ref="E69:E95" si="38">C69/$C$96</f>
        <v>0.1382371755423768</v>
      </c>
      <c r="F69" s="52">
        <f>(C69-B69)/B69</f>
        <v>-8.5773512579725075E-4</v>
      </c>
      <c r="H69" s="19">
        <v>6362.3980000000001</v>
      </c>
      <c r="I69" s="140">
        <v>6514.010000000002</v>
      </c>
      <c r="J69" s="214">
        <f t="shared" ref="J69:J95" si="39">H69/$H$96</f>
        <v>0.15901623246229024</v>
      </c>
      <c r="K69" s="215">
        <f t="shared" ref="K69:K95" si="40">I69/$I$96</f>
        <v>0.15143627813440658</v>
      </c>
      <c r="L69" s="52">
        <f t="shared" si="34"/>
        <v>2.3829380054501761E-2</v>
      </c>
      <c r="N69" s="40">
        <f t="shared" si="35"/>
        <v>3.0693207249164329</v>
      </c>
      <c r="O69" s="143">
        <f t="shared" si="35"/>
        <v>3.1451584478565495</v>
      </c>
      <c r="P69" s="52">
        <f t="shared" si="36"/>
        <v>2.4708308364281936E-2</v>
      </c>
    </row>
    <row r="70" spans="1:16" ht="20.100000000000001" customHeight="1" x14ac:dyDescent="0.25">
      <c r="A70" s="38" t="s">
        <v>169</v>
      </c>
      <c r="B70" s="19">
        <v>17348.809999999998</v>
      </c>
      <c r="C70" s="140">
        <v>18073.36</v>
      </c>
      <c r="D70" s="247">
        <f t="shared" si="37"/>
        <v>0.12350821563949074</v>
      </c>
      <c r="E70" s="215">
        <f t="shared" si="38"/>
        <v>0.12063070319631287</v>
      </c>
      <c r="F70" s="52">
        <f>(C70-B70)/B70</f>
        <v>4.1763671398787755E-2</v>
      </c>
      <c r="H70" s="19">
        <v>5422.0569999999989</v>
      </c>
      <c r="I70" s="140">
        <v>5922.6420000000007</v>
      </c>
      <c r="J70" s="214">
        <f t="shared" si="39"/>
        <v>0.13551416876715161</v>
      </c>
      <c r="K70" s="215">
        <f t="shared" si="40"/>
        <v>0.13768828435979036</v>
      </c>
      <c r="L70" s="52">
        <f t="shared" si="34"/>
        <v>9.2323817326155355E-2</v>
      </c>
      <c r="N70" s="40">
        <f t="shared" ref="N70" si="41">(H70/B70)*10</f>
        <v>3.1253192582084877</v>
      </c>
      <c r="O70" s="143">
        <f t="shared" ref="O70" si="42">(I70/C70)*10</f>
        <v>3.2770010667634573</v>
      </c>
      <c r="P70" s="52">
        <f t="shared" ref="P70" si="43">(O70-N70)/N70</f>
        <v>4.8533220456305468E-2</v>
      </c>
    </row>
    <row r="71" spans="1:16" ht="20.100000000000001" customHeight="1" x14ac:dyDescent="0.25">
      <c r="A71" s="38" t="s">
        <v>170</v>
      </c>
      <c r="B71" s="19">
        <v>7968.6899999999987</v>
      </c>
      <c r="C71" s="140">
        <v>11453.760000000004</v>
      </c>
      <c r="D71" s="247">
        <f t="shared" si="37"/>
        <v>5.673003986349804E-2</v>
      </c>
      <c r="E71" s="215">
        <f t="shared" si="38"/>
        <v>7.6448160333319373E-2</v>
      </c>
      <c r="F71" s="52">
        <f t="shared" ref="F71:F96" si="44">(C71-B71)/B71</f>
        <v>0.43734541060073934</v>
      </c>
      <c r="H71" s="19">
        <v>3215.212</v>
      </c>
      <c r="I71" s="140">
        <v>4466.8390000000009</v>
      </c>
      <c r="J71" s="214">
        <f t="shared" si="39"/>
        <v>8.0358207519797581E-2</v>
      </c>
      <c r="K71" s="215">
        <f t="shared" si="40"/>
        <v>0.1038440949868997</v>
      </c>
      <c r="L71" s="52">
        <f t="shared" ref="L71:L96" si="45">(I71-H71)/H71</f>
        <v>0.3892828839902317</v>
      </c>
      <c r="N71" s="40">
        <f t="shared" ref="N71" si="46">(H71/B71)*10</f>
        <v>4.0348062228546979</v>
      </c>
      <c r="O71" s="143">
        <f t="shared" si="35"/>
        <v>3.8998887701505875</v>
      </c>
      <c r="P71" s="52">
        <f t="shared" ref="P71:P96" si="47">(O71-N71)/N71</f>
        <v>-3.3438397100680056E-2</v>
      </c>
    </row>
    <row r="72" spans="1:16" ht="20.100000000000001" customHeight="1" x14ac:dyDescent="0.25">
      <c r="A72" s="38" t="s">
        <v>172</v>
      </c>
      <c r="B72" s="19">
        <v>26014.870000000003</v>
      </c>
      <c r="C72" s="140">
        <v>31917.019999999997</v>
      </c>
      <c r="D72" s="247">
        <f t="shared" si="37"/>
        <v>0.18520291442429304</v>
      </c>
      <c r="E72" s="215">
        <f t="shared" si="38"/>
        <v>0.21303025926174113</v>
      </c>
      <c r="F72" s="52">
        <f t="shared" si="44"/>
        <v>0.22687601360298912</v>
      </c>
      <c r="H72" s="19">
        <v>2722.3130000000006</v>
      </c>
      <c r="I72" s="140">
        <v>4141.3420000000006</v>
      </c>
      <c r="J72" s="214">
        <f t="shared" si="39"/>
        <v>6.803911934511403E-2</v>
      </c>
      <c r="K72" s="215">
        <f t="shared" si="40"/>
        <v>9.6277012003619822E-2</v>
      </c>
      <c r="L72" s="52">
        <f t="shared" si="45"/>
        <v>0.52125857680582643</v>
      </c>
      <c r="N72" s="40">
        <f t="shared" si="35"/>
        <v>1.0464449755082383</v>
      </c>
      <c r="O72" s="143">
        <f t="shared" si="35"/>
        <v>1.2975340429651645</v>
      </c>
      <c r="P72" s="52">
        <f t="shared" si="47"/>
        <v>0.23994483545107281</v>
      </c>
    </row>
    <row r="73" spans="1:16" ht="20.100000000000001" customHeight="1" x14ac:dyDescent="0.25">
      <c r="A73" s="38" t="s">
        <v>178</v>
      </c>
      <c r="B73" s="19">
        <v>4737.2800000000007</v>
      </c>
      <c r="C73" s="140">
        <v>14694.920000000002</v>
      </c>
      <c r="D73" s="247">
        <f t="shared" si="37"/>
        <v>3.3725252612983071E-2</v>
      </c>
      <c r="E73" s="215">
        <f t="shared" si="38"/>
        <v>9.8081293849818854E-2</v>
      </c>
      <c r="F73" s="52">
        <f t="shared" si="44"/>
        <v>2.1019741286138882</v>
      </c>
      <c r="H73" s="19">
        <v>1784.2399999999998</v>
      </c>
      <c r="I73" s="140">
        <v>3346.5039999999995</v>
      </c>
      <c r="J73" s="214">
        <f t="shared" si="39"/>
        <v>4.4593740066012327E-2</v>
      </c>
      <c r="K73" s="215">
        <f t="shared" si="40"/>
        <v>7.779879222198062E-2</v>
      </c>
      <c r="L73" s="52">
        <f t="shared" si="45"/>
        <v>0.87559072770479296</v>
      </c>
      <c r="N73" s="40">
        <f t="shared" si="35"/>
        <v>3.7663807079167784</v>
      </c>
      <c r="O73" s="143">
        <f t="shared" si="35"/>
        <v>2.2773203256635619</v>
      </c>
      <c r="P73" s="52">
        <f t="shared" si="47"/>
        <v>-0.39535577991977083</v>
      </c>
    </row>
    <row r="74" spans="1:16" ht="20.100000000000001" customHeight="1" x14ac:dyDescent="0.25">
      <c r="A74" s="38" t="s">
        <v>177</v>
      </c>
      <c r="B74" s="19">
        <v>6906.59</v>
      </c>
      <c r="C74" s="140">
        <v>5445.6500000000005</v>
      </c>
      <c r="D74" s="247">
        <f t="shared" si="37"/>
        <v>4.916882524239706E-2</v>
      </c>
      <c r="E74" s="215">
        <f t="shared" si="38"/>
        <v>3.6347009568835083E-2</v>
      </c>
      <c r="F74" s="52">
        <f t="shared" si="44"/>
        <v>-0.21152840982308196</v>
      </c>
      <c r="H74" s="19">
        <v>2496.915</v>
      </c>
      <c r="I74" s="140">
        <v>1839.8149999999998</v>
      </c>
      <c r="J74" s="214">
        <f t="shared" si="39"/>
        <v>6.2405718107949142E-2</v>
      </c>
      <c r="K74" s="215">
        <f t="shared" si="40"/>
        <v>4.2771616263385097E-2</v>
      </c>
      <c r="L74" s="52">
        <f t="shared" si="45"/>
        <v>-0.26316474529569495</v>
      </c>
      <c r="N74" s="40">
        <f t="shared" si="35"/>
        <v>3.6152645516817996</v>
      </c>
      <c r="O74" s="143">
        <f t="shared" si="35"/>
        <v>3.3785039435145476</v>
      </c>
      <c r="P74" s="52">
        <f t="shared" si="47"/>
        <v>-6.5489151563503795E-2</v>
      </c>
    </row>
    <row r="75" spans="1:16" ht="20.100000000000001" customHeight="1" x14ac:dyDescent="0.25">
      <c r="A75" s="38" t="s">
        <v>181</v>
      </c>
      <c r="B75" s="19">
        <v>495.44999999999993</v>
      </c>
      <c r="C75" s="140">
        <v>502.80999999999995</v>
      </c>
      <c r="D75" s="247">
        <f t="shared" si="37"/>
        <v>3.5271667300861378E-3</v>
      </c>
      <c r="E75" s="215">
        <f t="shared" si="38"/>
        <v>3.3560070664302635E-3</v>
      </c>
      <c r="F75" s="52">
        <f t="shared" si="44"/>
        <v>1.4855182157634502E-2</v>
      </c>
      <c r="H75" s="19">
        <v>1265.2150000000001</v>
      </c>
      <c r="I75" s="140">
        <v>1356.0780000000002</v>
      </c>
      <c r="J75" s="214">
        <f t="shared" si="39"/>
        <v>3.1621681409238551E-2</v>
      </c>
      <c r="K75" s="215">
        <f t="shared" si="40"/>
        <v>3.1525804409257861E-2</v>
      </c>
      <c r="L75" s="52">
        <f t="shared" si="45"/>
        <v>7.1816252573673287E-2</v>
      </c>
      <c r="N75" s="40">
        <f t="shared" si="35"/>
        <v>25.536683822787371</v>
      </c>
      <c r="O75" s="143">
        <f t="shared" si="35"/>
        <v>26.969988663709955</v>
      </c>
      <c r="P75" s="52">
        <f t="shared" si="47"/>
        <v>5.6127289309334333E-2</v>
      </c>
    </row>
    <row r="76" spans="1:16" ht="20.100000000000001" customHeight="1" x14ac:dyDescent="0.25">
      <c r="A76" s="38" t="s">
        <v>182</v>
      </c>
      <c r="B76" s="19">
        <v>2539.59</v>
      </c>
      <c r="C76" s="140">
        <v>2575.9599999999991</v>
      </c>
      <c r="D76" s="247">
        <f t="shared" si="37"/>
        <v>1.8079639430940472E-2</v>
      </c>
      <c r="E76" s="215">
        <f t="shared" si="38"/>
        <v>1.7193253839107615E-2</v>
      </c>
      <c r="F76" s="52">
        <f t="shared" si="44"/>
        <v>1.4321209329064525E-2</v>
      </c>
      <c r="H76" s="19">
        <v>1002.5890000000002</v>
      </c>
      <c r="I76" s="140">
        <v>999.68299999999999</v>
      </c>
      <c r="J76" s="214">
        <f t="shared" si="39"/>
        <v>2.505783597444472E-2</v>
      </c>
      <c r="K76" s="215">
        <f t="shared" si="40"/>
        <v>2.3240411487584135E-2</v>
      </c>
      <c r="L76" s="52">
        <f t="shared" si="45"/>
        <v>-2.8984957943885043E-3</v>
      </c>
      <c r="N76" s="40">
        <f t="shared" si="35"/>
        <v>3.9478380368484682</v>
      </c>
      <c r="O76" s="143">
        <f t="shared" si="35"/>
        <v>3.8808172487150432</v>
      </c>
      <c r="P76" s="52">
        <f t="shared" si="47"/>
        <v>-1.6976579968039234E-2</v>
      </c>
    </row>
    <row r="77" spans="1:16" ht="20.100000000000001" customHeight="1" x14ac:dyDescent="0.25">
      <c r="A77" s="38" t="s">
        <v>186</v>
      </c>
      <c r="B77" s="19">
        <v>915.2</v>
      </c>
      <c r="C77" s="140">
        <v>2095.86</v>
      </c>
      <c r="D77" s="247">
        <f t="shared" si="37"/>
        <v>6.5154162708140765E-3</v>
      </c>
      <c r="E77" s="215">
        <f t="shared" si="38"/>
        <v>1.3988824745427763E-2</v>
      </c>
      <c r="F77" s="52">
        <f t="shared" si="44"/>
        <v>1.2900568181818182</v>
      </c>
      <c r="H77" s="19">
        <v>364.65400000000005</v>
      </c>
      <c r="I77" s="140">
        <v>959.68300000000011</v>
      </c>
      <c r="J77" s="214">
        <f t="shared" si="39"/>
        <v>9.1138443763348342E-3</v>
      </c>
      <c r="K77" s="215">
        <f t="shared" si="40"/>
        <v>2.2310500246217259E-2</v>
      </c>
      <c r="L77" s="52">
        <f t="shared" si="45"/>
        <v>1.6317632605154473</v>
      </c>
      <c r="N77" s="40">
        <f t="shared" si="35"/>
        <v>3.9844187062937064</v>
      </c>
      <c r="O77" s="143">
        <f t="shared" si="35"/>
        <v>4.5789461128128792</v>
      </c>
      <c r="P77" s="52">
        <f t="shared" si="47"/>
        <v>0.1492130848547793</v>
      </c>
    </row>
    <row r="78" spans="1:16" ht="20.100000000000001" customHeight="1" x14ac:dyDescent="0.25">
      <c r="A78" s="38" t="s">
        <v>187</v>
      </c>
      <c r="B78" s="19">
        <v>2187.21</v>
      </c>
      <c r="C78" s="140">
        <v>3653.07</v>
      </c>
      <c r="D78" s="247">
        <f t="shared" si="37"/>
        <v>1.5571004831389046E-2</v>
      </c>
      <c r="E78" s="215">
        <f t="shared" si="38"/>
        <v>2.4382428221722728E-2</v>
      </c>
      <c r="F78" s="52">
        <f t="shared" si="44"/>
        <v>0.67019627744935328</v>
      </c>
      <c r="H78" s="19">
        <v>407.39</v>
      </c>
      <c r="I78" s="140">
        <v>686.57600000000014</v>
      </c>
      <c r="J78" s="214">
        <f t="shared" si="39"/>
        <v>1.0181950727196321E-2</v>
      </c>
      <c r="K78" s="215">
        <f t="shared" si="40"/>
        <v>1.5961368511317655E-2</v>
      </c>
      <c r="L78" s="52">
        <f t="shared" si="45"/>
        <v>0.68530400844399753</v>
      </c>
      <c r="N78" s="40">
        <f t="shared" si="35"/>
        <v>1.8626012134180072</v>
      </c>
      <c r="O78" s="143">
        <f t="shared" si="35"/>
        <v>1.8794493398703009</v>
      </c>
      <c r="P78" s="52">
        <f t="shared" si="47"/>
        <v>9.0454823775059159E-3</v>
      </c>
    </row>
    <row r="79" spans="1:16" ht="20.100000000000001" customHeight="1" x14ac:dyDescent="0.25">
      <c r="A79" s="38" t="s">
        <v>201</v>
      </c>
      <c r="B79" s="19">
        <v>2104.08</v>
      </c>
      <c r="C79" s="140">
        <v>3619</v>
      </c>
      <c r="D79" s="247">
        <f t="shared" si="37"/>
        <v>1.4979192599535052E-2</v>
      </c>
      <c r="E79" s="215">
        <f t="shared" si="38"/>
        <v>2.4155027890080002E-2</v>
      </c>
      <c r="F79" s="52">
        <f t="shared" si="44"/>
        <v>0.71999163529903809</v>
      </c>
      <c r="H79" s="19">
        <v>229.19600000000003</v>
      </c>
      <c r="I79" s="140">
        <v>377.38399999999996</v>
      </c>
      <c r="J79" s="214">
        <f t="shared" si="39"/>
        <v>5.7283251402108258E-3</v>
      </c>
      <c r="K79" s="215">
        <f t="shared" si="40"/>
        <v>8.7733405977999529E-3</v>
      </c>
      <c r="L79" s="52">
        <f t="shared" si="45"/>
        <v>0.64655578631389687</v>
      </c>
      <c r="N79" s="40">
        <f t="shared" si="35"/>
        <v>1.0892931827687162</v>
      </c>
      <c r="O79" s="143">
        <f t="shared" si="35"/>
        <v>1.0427852998065763</v>
      </c>
      <c r="P79" s="52">
        <f t="shared" si="47"/>
        <v>-4.2695468674400668E-2</v>
      </c>
    </row>
    <row r="80" spans="1:16" ht="20.100000000000001" customHeight="1" x14ac:dyDescent="0.25">
      <c r="A80" s="38" t="s">
        <v>210</v>
      </c>
      <c r="B80" s="19">
        <v>1176.29</v>
      </c>
      <c r="C80" s="140">
        <v>1619.37</v>
      </c>
      <c r="D80" s="247">
        <f t="shared" si="37"/>
        <v>8.3741466402927102E-3</v>
      </c>
      <c r="E80" s="215">
        <f t="shared" si="38"/>
        <v>1.080849060910717E-2</v>
      </c>
      <c r="F80" s="52">
        <f t="shared" si="44"/>
        <v>0.37667581973832981</v>
      </c>
      <c r="H80" s="19">
        <v>183.43199999999999</v>
      </c>
      <c r="I80" s="140">
        <v>366.74599999999998</v>
      </c>
      <c r="J80" s="214">
        <f t="shared" si="39"/>
        <v>4.5845395954517178E-3</v>
      </c>
      <c r="K80" s="215">
        <f t="shared" si="40"/>
        <v>8.5260307031584312E-3</v>
      </c>
      <c r="L80" s="52">
        <f t="shared" si="45"/>
        <v>0.99935670984342972</v>
      </c>
      <c r="N80" s="40">
        <f t="shared" si="35"/>
        <v>1.5594113696452405</v>
      </c>
      <c r="O80" s="143">
        <f t="shared" si="35"/>
        <v>2.2647449316709585</v>
      </c>
      <c r="P80" s="52">
        <f t="shared" si="47"/>
        <v>0.45230756665970595</v>
      </c>
    </row>
    <row r="81" spans="1:16" ht="20.100000000000001" customHeight="1" x14ac:dyDescent="0.25">
      <c r="A81" s="38" t="s">
        <v>202</v>
      </c>
      <c r="B81" s="19">
        <v>1045.9699999999998</v>
      </c>
      <c r="C81" s="140">
        <v>1380.4099999999999</v>
      </c>
      <c r="D81" s="247">
        <f t="shared" si="37"/>
        <v>7.4463832569748659E-3</v>
      </c>
      <c r="E81" s="215">
        <f t="shared" si="38"/>
        <v>9.2135512709989858E-3</v>
      </c>
      <c r="F81" s="52">
        <f t="shared" si="44"/>
        <v>0.31974148398137625</v>
      </c>
      <c r="H81" s="19">
        <v>318.14800000000008</v>
      </c>
      <c r="I81" s="140">
        <v>339.91699999999997</v>
      </c>
      <c r="J81" s="214">
        <f t="shared" si="39"/>
        <v>7.9515139300327838E-3</v>
      </c>
      <c r="K81" s="215">
        <f t="shared" si="40"/>
        <v>7.9023159857926316E-3</v>
      </c>
      <c r="L81" s="52">
        <f>(I81-H81)/H81</f>
        <v>6.8424129650351051E-2</v>
      </c>
      <c r="N81" s="40">
        <f t="shared" si="35"/>
        <v>3.0416551143914279</v>
      </c>
      <c r="O81" s="143">
        <f t="shared" si="35"/>
        <v>2.4624350736375424</v>
      </c>
      <c r="P81" s="52">
        <f>(O81-N81)/N81</f>
        <v>-0.19042922980101751</v>
      </c>
    </row>
    <row r="82" spans="1:16" ht="20.100000000000001" customHeight="1" x14ac:dyDescent="0.25">
      <c r="A82" s="38" t="s">
        <v>208</v>
      </c>
      <c r="B82" s="19">
        <v>2914.61</v>
      </c>
      <c r="C82" s="140">
        <v>1272.2299999999998</v>
      </c>
      <c r="D82" s="247">
        <f t="shared" si="37"/>
        <v>2.0749450849079341E-2</v>
      </c>
      <c r="E82" s="215">
        <f t="shared" si="38"/>
        <v>8.4915034906317965E-3</v>
      </c>
      <c r="F82" s="52">
        <f>(C82-B82)/B82</f>
        <v>-0.5634990616240253</v>
      </c>
      <c r="H82" s="19">
        <v>620.55600000000004</v>
      </c>
      <c r="I82" s="140">
        <v>282.649</v>
      </c>
      <c r="J82" s="214">
        <f t="shared" si="39"/>
        <v>1.5509636013319032E-2</v>
      </c>
      <c r="K82" s="215">
        <f t="shared" si="40"/>
        <v>6.5709620615276724E-3</v>
      </c>
      <c r="L82" s="52">
        <f>(I82-H82)/H82</f>
        <v>-0.54452297616975742</v>
      </c>
      <c r="N82" s="40">
        <f t="shared" si="35"/>
        <v>2.1291219065329496</v>
      </c>
      <c r="O82" s="143">
        <f t="shared" si="35"/>
        <v>2.221681614173538</v>
      </c>
      <c r="P82" s="52">
        <f>(O82-N82)/N82</f>
        <v>4.3473183642787336E-2</v>
      </c>
    </row>
    <row r="83" spans="1:16" ht="20.100000000000001" customHeight="1" x14ac:dyDescent="0.25">
      <c r="A83" s="38" t="s">
        <v>189</v>
      </c>
      <c r="B83" s="19">
        <v>1076.22</v>
      </c>
      <c r="C83" s="140">
        <v>818.63</v>
      </c>
      <c r="D83" s="247">
        <f t="shared" si="37"/>
        <v>7.6617365591952853E-3</v>
      </c>
      <c r="E83" s="215">
        <f t="shared" si="38"/>
        <v>5.4639487376778638E-3</v>
      </c>
      <c r="F83" s="52">
        <f>(C83-B83)/B83</f>
        <v>-0.23934697366709412</v>
      </c>
      <c r="H83" s="19">
        <v>434.13400000000001</v>
      </c>
      <c r="I83" s="140">
        <v>249.89700000000002</v>
      </c>
      <c r="J83" s="214">
        <f t="shared" si="39"/>
        <v>1.0850366962862731E-2</v>
      </c>
      <c r="K83" s="215">
        <f t="shared" si="40"/>
        <v>5.8095507370964725E-3</v>
      </c>
      <c r="L83" s="52">
        <f>(I83-H83)/H83</f>
        <v>-0.42437818737993338</v>
      </c>
      <c r="N83" s="40">
        <f t="shared" si="35"/>
        <v>4.0338778316701047</v>
      </c>
      <c r="O83" s="143">
        <f t="shared" si="35"/>
        <v>3.0526245067979429</v>
      </c>
      <c r="P83" s="52">
        <f>(O83-N83)/N83</f>
        <v>-0.24325310924597426</v>
      </c>
    </row>
    <row r="84" spans="1:16" ht="20.100000000000001" customHeight="1" x14ac:dyDescent="0.25">
      <c r="A84" s="38" t="s">
        <v>203</v>
      </c>
      <c r="B84" s="19">
        <v>272.79000000000002</v>
      </c>
      <c r="C84" s="140">
        <v>477.69</v>
      </c>
      <c r="D84" s="247">
        <f t="shared" si="37"/>
        <v>1.9420240433952927E-3</v>
      </c>
      <c r="E84" s="215">
        <f t="shared" si="38"/>
        <v>3.1883435404289348E-3</v>
      </c>
      <c r="F84" s="52">
        <f>(C84-B84)/B84</f>
        <v>0.75112724073463089</v>
      </c>
      <c r="H84" s="19">
        <v>170.774</v>
      </c>
      <c r="I84" s="140">
        <v>242.97499999999999</v>
      </c>
      <c r="J84" s="214">
        <f t="shared" si="39"/>
        <v>4.2681765715560632E-3</v>
      </c>
      <c r="K84" s="215">
        <f t="shared" si="40"/>
        <v>5.648629596777934E-3</v>
      </c>
      <c r="L84" s="52">
        <f>(I84-H84)/H84</f>
        <v>0.42278684108822184</v>
      </c>
      <c r="N84" s="40">
        <f t="shared" ref="N84:N85" si="48">(H84/B84)*10</f>
        <v>6.2602734704351324</v>
      </c>
      <c r="O84" s="143">
        <f t="shared" ref="O84:O85" si="49">(I84/C84)*10</f>
        <v>5.0864577445623729</v>
      </c>
      <c r="P84" s="52">
        <f t="shared" ref="P84:P85" si="50">(O84-N84)/N84</f>
        <v>-0.18750230823241834</v>
      </c>
    </row>
    <row r="85" spans="1:16" ht="20.100000000000001" customHeight="1" x14ac:dyDescent="0.25">
      <c r="A85" s="38" t="s">
        <v>205</v>
      </c>
      <c r="B85" s="19">
        <v>766.7700000000001</v>
      </c>
      <c r="C85" s="140">
        <v>619.96</v>
      </c>
      <c r="D85" s="247">
        <f t="shared" si="37"/>
        <v>5.4587256708611333E-3</v>
      </c>
      <c r="E85" s="215">
        <f t="shared" si="38"/>
        <v>4.1379251425073217E-3</v>
      </c>
      <c r="F85" s="52">
        <f t="shared" si="44"/>
        <v>-0.19146549812851316</v>
      </c>
      <c r="H85" s="19">
        <v>256.94900000000001</v>
      </c>
      <c r="I85" s="140">
        <v>231.90099999999998</v>
      </c>
      <c r="J85" s="214">
        <f t="shared" si="39"/>
        <v>6.4219594428001859E-3</v>
      </c>
      <c r="K85" s="215">
        <f t="shared" si="40"/>
        <v>5.3911836696055133E-3</v>
      </c>
      <c r="L85" s="52">
        <f t="shared" si="45"/>
        <v>-9.7482379771861458E-2</v>
      </c>
      <c r="N85" s="40">
        <f t="shared" si="48"/>
        <v>3.3510570314435877</v>
      </c>
      <c r="O85" s="143">
        <f t="shared" si="49"/>
        <v>3.7405800374217684</v>
      </c>
      <c r="P85" s="52">
        <f t="shared" si="50"/>
        <v>0.11623884712292698</v>
      </c>
    </row>
    <row r="86" spans="1:16" ht="20.100000000000001" customHeight="1" x14ac:dyDescent="0.25">
      <c r="A86" s="38" t="s">
        <v>211</v>
      </c>
      <c r="B86" s="19">
        <v>941.14</v>
      </c>
      <c r="C86" s="140">
        <v>1020.0100000000001</v>
      </c>
      <c r="D86" s="247">
        <f t="shared" si="37"/>
        <v>6.7000861769164763E-3</v>
      </c>
      <c r="E86" s="215">
        <f t="shared" si="38"/>
        <v>6.8080602371264169E-3</v>
      </c>
      <c r="F86" s="52">
        <f t="shared" si="44"/>
        <v>8.3802622351616257E-2</v>
      </c>
      <c r="H86" s="19">
        <v>186.661</v>
      </c>
      <c r="I86" s="140">
        <v>231.01299999999998</v>
      </c>
      <c r="J86" s="214">
        <f t="shared" si="39"/>
        <v>4.6652424082309152E-3</v>
      </c>
      <c r="K86" s="215">
        <f t="shared" si="40"/>
        <v>5.3705396400471686E-3</v>
      </c>
      <c r="L86" s="52">
        <f t="shared" si="45"/>
        <v>0.2376072130761111</v>
      </c>
      <c r="N86" s="40">
        <f t="shared" ref="N86:O96" si="51">(H86/B86)*10</f>
        <v>1.9833499798117176</v>
      </c>
      <c r="O86" s="143">
        <f t="shared" si="51"/>
        <v>2.2648111293026534</v>
      </c>
      <c r="P86" s="52">
        <f t="shared" si="47"/>
        <v>0.14191199352403519</v>
      </c>
    </row>
    <row r="87" spans="1:16" ht="20.100000000000001" customHeight="1" x14ac:dyDescent="0.25">
      <c r="A87" s="38" t="s">
        <v>204</v>
      </c>
      <c r="B87" s="19">
        <v>1421.8799999999999</v>
      </c>
      <c r="C87" s="140">
        <v>592.16000000000008</v>
      </c>
      <c r="D87" s="247">
        <f t="shared" si="37"/>
        <v>1.0122530689625346E-2</v>
      </c>
      <c r="E87" s="215">
        <f t="shared" si="38"/>
        <v>3.9523739473306925E-3</v>
      </c>
      <c r="F87" s="52">
        <f t="shared" si="44"/>
        <v>-0.5835372886600837</v>
      </c>
      <c r="H87" s="19">
        <v>870.04299999999989</v>
      </c>
      <c r="I87" s="140">
        <v>186.18199999999999</v>
      </c>
      <c r="J87" s="214">
        <f t="shared" si="39"/>
        <v>2.1745096729281689E-2</v>
      </c>
      <c r="K87" s="215">
        <f t="shared" si="40"/>
        <v>4.3283183685042049E-3</v>
      </c>
      <c r="L87" s="52">
        <f t="shared" si="45"/>
        <v>-0.78600827775178927</v>
      </c>
      <c r="N87" s="40">
        <f t="shared" ref="N87" si="52">(H87/B87)*10</f>
        <v>6.1189622190339543</v>
      </c>
      <c r="O87" s="143">
        <f t="shared" ref="O87" si="53">(I87/C87)*10</f>
        <v>3.1441164550121581</v>
      </c>
      <c r="P87" s="52">
        <f t="shared" ref="P87" si="54">(O87-N87)/N87</f>
        <v>-0.48616834971918771</v>
      </c>
    </row>
    <row r="88" spans="1:16" ht="20.100000000000001" customHeight="1" x14ac:dyDescent="0.25">
      <c r="A88" s="38" t="s">
        <v>207</v>
      </c>
      <c r="B88" s="19">
        <v>547.7600000000001</v>
      </c>
      <c r="C88" s="140">
        <v>314.53000000000003</v>
      </c>
      <c r="D88" s="247">
        <f t="shared" si="37"/>
        <v>3.8995677627853133E-3</v>
      </c>
      <c r="E88" s="215">
        <f t="shared" si="38"/>
        <v>2.099331561831131E-3</v>
      </c>
      <c r="F88" s="52">
        <f t="shared" si="44"/>
        <v>-0.42578866656930048</v>
      </c>
      <c r="H88" s="19">
        <v>321.40800000000002</v>
      </c>
      <c r="I88" s="140">
        <v>171.77900000000002</v>
      </c>
      <c r="J88" s="214">
        <f t="shared" si="39"/>
        <v>8.032991529803666E-3</v>
      </c>
      <c r="K88" s="215">
        <f t="shared" si="40"/>
        <v>3.9934805782690271E-3</v>
      </c>
      <c r="L88" s="52">
        <f t="shared" ref="L88:L93" si="55">(I88-H88)/H88</f>
        <v>-0.46554223914774984</v>
      </c>
      <c r="N88" s="40">
        <f t="shared" ref="N88:N89" si="56">(H88/B88)*10</f>
        <v>5.8676792755951501</v>
      </c>
      <c r="O88" s="143">
        <f t="shared" ref="O88:O89" si="57">(I88/C88)*10</f>
        <v>5.4614504180841266</v>
      </c>
      <c r="P88" s="52">
        <f t="shared" ref="P88:P89" si="58">(O88-N88)/N88</f>
        <v>-6.9231605619722691E-2</v>
      </c>
    </row>
    <row r="89" spans="1:16" ht="20.100000000000001" customHeight="1" x14ac:dyDescent="0.25">
      <c r="A89" s="38" t="s">
        <v>209</v>
      </c>
      <c r="B89" s="19">
        <v>381.07000000000005</v>
      </c>
      <c r="C89" s="140">
        <v>247.92</v>
      </c>
      <c r="D89" s="247">
        <f t="shared" si="37"/>
        <v>2.7128820785829546E-3</v>
      </c>
      <c r="E89" s="215">
        <f t="shared" si="38"/>
        <v>1.654742888783817E-3</v>
      </c>
      <c r="F89" s="52">
        <f t="shared" si="44"/>
        <v>-0.34941086939407467</v>
      </c>
      <c r="H89" s="19">
        <v>117.71199999999999</v>
      </c>
      <c r="I89" s="140">
        <v>150.22799999999998</v>
      </c>
      <c r="J89" s="214">
        <f t="shared" si="39"/>
        <v>2.9419911730767401E-3</v>
      </c>
      <c r="K89" s="215">
        <f t="shared" si="40"/>
        <v>3.4924676492015857E-3</v>
      </c>
      <c r="L89" s="52">
        <f t="shared" si="55"/>
        <v>0.27623351909745814</v>
      </c>
      <c r="N89" s="40">
        <f t="shared" si="56"/>
        <v>3.0889862754874424</v>
      </c>
      <c r="O89" s="143">
        <f t="shared" si="57"/>
        <v>6.0595353339787028</v>
      </c>
      <c r="P89" s="52">
        <f t="shared" si="58"/>
        <v>0.96165822492121866</v>
      </c>
    </row>
    <row r="90" spans="1:16" ht="20.100000000000001" customHeight="1" x14ac:dyDescent="0.25">
      <c r="A90" s="38" t="s">
        <v>213</v>
      </c>
      <c r="B90" s="19">
        <v>230.45000000000005</v>
      </c>
      <c r="C90" s="140">
        <v>102.55999999999999</v>
      </c>
      <c r="D90" s="247">
        <f t="shared" si="37"/>
        <v>1.6406006114609965E-3</v>
      </c>
      <c r="E90" s="215">
        <f t="shared" si="38"/>
        <v>6.8453707112644505E-4</v>
      </c>
      <c r="F90" s="52">
        <f t="shared" si="44"/>
        <v>-0.55495769147320473</v>
      </c>
      <c r="H90" s="19">
        <v>182.75100000000003</v>
      </c>
      <c r="I90" s="140">
        <v>147.15600000000001</v>
      </c>
      <c r="J90" s="214">
        <f t="shared" si="39"/>
        <v>4.5675192747633847E-3</v>
      </c>
      <c r="K90" s="215">
        <f t="shared" si="40"/>
        <v>3.42105046586461E-3</v>
      </c>
      <c r="L90" s="52">
        <f t="shared" si="55"/>
        <v>-0.19477321601523395</v>
      </c>
      <c r="N90" s="40">
        <f t="shared" ref="N90:N93" si="59">(H90/B90)*10</f>
        <v>7.9301800824473858</v>
      </c>
      <c r="O90" s="143">
        <f t="shared" ref="O90:O93" si="60">(I90/C90)*10</f>
        <v>14.348283931357258</v>
      </c>
      <c r="P90" s="52">
        <f t="shared" ref="P90:P93" si="61">(O90-N90)/N90</f>
        <v>0.80932636865531793</v>
      </c>
    </row>
    <row r="91" spans="1:16" ht="20.100000000000001" customHeight="1" x14ac:dyDescent="0.25">
      <c r="A91" s="38" t="s">
        <v>206</v>
      </c>
      <c r="B91" s="19">
        <v>2366.94</v>
      </c>
      <c r="C91" s="140">
        <v>1758.2199999999998</v>
      </c>
      <c r="D91" s="247">
        <f t="shared" si="37"/>
        <v>1.6850523806862618E-2</v>
      </c>
      <c r="E91" s="215">
        <f t="shared" si="38"/>
        <v>1.1735245409476777E-2</v>
      </c>
      <c r="F91" s="52">
        <f t="shared" si="44"/>
        <v>-0.25717593179379294</v>
      </c>
      <c r="H91" s="19">
        <v>152.18600000000004</v>
      </c>
      <c r="I91" s="140">
        <v>128.00700000000001</v>
      </c>
      <c r="J91" s="214">
        <f t="shared" si="39"/>
        <v>3.8036042940894467E-3</v>
      </c>
      <c r="K91" s="215">
        <f t="shared" si="40"/>
        <v>2.9758787068412513E-3</v>
      </c>
      <c r="L91" s="52">
        <f t="shared" si="55"/>
        <v>-0.15887795197981433</v>
      </c>
      <c r="N91" s="40">
        <f t="shared" si="59"/>
        <v>0.64296517866950587</v>
      </c>
      <c r="O91" s="143">
        <f t="shared" si="60"/>
        <v>0.72804882210417365</v>
      </c>
      <c r="P91" s="52">
        <f t="shared" si="61"/>
        <v>0.13233009540381674</v>
      </c>
    </row>
    <row r="92" spans="1:16" ht="20.100000000000001" customHeight="1" x14ac:dyDescent="0.25">
      <c r="A92" s="38" t="s">
        <v>216</v>
      </c>
      <c r="B92" s="19">
        <v>809.3</v>
      </c>
      <c r="C92" s="140">
        <v>314.12</v>
      </c>
      <c r="D92" s="247">
        <f t="shared" si="37"/>
        <v>5.761501735106896E-3</v>
      </c>
      <c r="E92" s="215">
        <f t="shared" si="38"/>
        <v>2.0965950154274468E-3</v>
      </c>
      <c r="F92" s="52">
        <f t="shared" si="44"/>
        <v>-0.61186210305202027</v>
      </c>
      <c r="H92" s="19">
        <v>304.72300000000001</v>
      </c>
      <c r="I92" s="140">
        <v>119.80399999999999</v>
      </c>
      <c r="J92" s="214">
        <f t="shared" si="39"/>
        <v>7.615981176375082E-3</v>
      </c>
      <c r="K92" s="215">
        <f t="shared" si="40"/>
        <v>2.7851771590179379E-3</v>
      </c>
      <c r="L92" s="52">
        <f t="shared" si="55"/>
        <v>-0.60684293604355444</v>
      </c>
      <c r="N92" s="40">
        <f t="shared" si="59"/>
        <v>3.7652662795008034</v>
      </c>
      <c r="O92" s="143">
        <f t="shared" si="60"/>
        <v>3.8139564497644205</v>
      </c>
      <c r="P92" s="52">
        <f t="shared" si="61"/>
        <v>1.2931401566125733E-2</v>
      </c>
    </row>
    <row r="93" spans="1:16" ht="20.100000000000001" customHeight="1" x14ac:dyDescent="0.25">
      <c r="A93" s="38" t="s">
        <v>217</v>
      </c>
      <c r="B93" s="19">
        <v>117.95</v>
      </c>
      <c r="C93" s="140">
        <v>219.76</v>
      </c>
      <c r="D93" s="247">
        <f t="shared" si="37"/>
        <v>8.3969990072390764E-4</v>
      </c>
      <c r="E93" s="215">
        <f t="shared" si="38"/>
        <v>1.4667888723746839E-3</v>
      </c>
      <c r="F93" s="52">
        <f t="shared" si="44"/>
        <v>0.86316235693090282</v>
      </c>
      <c r="H93" s="19">
        <v>79.356999999999999</v>
      </c>
      <c r="I93" s="140">
        <v>116.224</v>
      </c>
      <c r="J93" s="214">
        <f t="shared" si="39"/>
        <v>1.9833797193306623E-3</v>
      </c>
      <c r="K93" s="215">
        <f t="shared" si="40"/>
        <v>2.701950102915603E-3</v>
      </c>
      <c r="L93" s="52">
        <f t="shared" si="55"/>
        <v>0.46457149337802595</v>
      </c>
      <c r="N93" s="40">
        <f t="shared" si="59"/>
        <v>6.7280203476049172</v>
      </c>
      <c r="O93" s="143">
        <f t="shared" si="60"/>
        <v>5.2886785584273754</v>
      </c>
      <c r="P93" s="52">
        <f t="shared" si="61"/>
        <v>-0.21393243700428577</v>
      </c>
    </row>
    <row r="94" spans="1:16" ht="20.100000000000001" customHeight="1" x14ac:dyDescent="0.25">
      <c r="A94" s="38" t="s">
        <v>188</v>
      </c>
      <c r="B94" s="19">
        <v>12119.639999999998</v>
      </c>
      <c r="C94" s="140">
        <v>467.69</v>
      </c>
      <c r="D94" s="247">
        <f t="shared" si="37"/>
        <v>8.6281140354467975E-2</v>
      </c>
      <c r="E94" s="215">
        <f t="shared" si="38"/>
        <v>3.1215985061927372E-3</v>
      </c>
      <c r="F94" s="52">
        <f t="shared" si="44"/>
        <v>-0.96141056995092256</v>
      </c>
      <c r="H94" s="19">
        <v>1039.944</v>
      </c>
      <c r="I94" s="140">
        <v>110.82699999999998</v>
      </c>
      <c r="J94" s="214">
        <f t="shared" si="39"/>
        <v>2.5991454299426717E-2</v>
      </c>
      <c r="K94" s="215">
        <f t="shared" si="40"/>
        <v>2.5764818286741764E-3</v>
      </c>
      <c r="L94" s="52">
        <f t="shared" si="45"/>
        <v>-0.89342983852976698</v>
      </c>
      <c r="N94" s="40">
        <f t="shared" ref="N94" si="62">(H94/B94)*10</f>
        <v>0.85806509104230833</v>
      </c>
      <c r="O94" s="143">
        <f t="shared" ref="O94" si="63">(I94/C94)*10</f>
        <v>2.3696679424405049</v>
      </c>
      <c r="P94" s="52">
        <f t="shared" ref="P94" si="64">(O94-N94)/N94</f>
        <v>1.7616412404821451</v>
      </c>
    </row>
    <row r="95" spans="1:16" ht="20.100000000000001" customHeight="1" thickBot="1" x14ac:dyDescent="0.3">
      <c r="A95" s="8" t="s">
        <v>17</v>
      </c>
      <c r="B95" s="19">
        <f>B96-SUM(B68:B94)</f>
        <v>6187.6999999999825</v>
      </c>
      <c r="C95" s="140">
        <f>C96-SUM(C68:C94)</f>
        <v>4591</v>
      </c>
      <c r="D95" s="247">
        <f t="shared" si="37"/>
        <v>4.4050962914025507E-2</v>
      </c>
      <c r="E95" s="215">
        <f t="shared" si="38"/>
        <v>3.0642645217838431E-2</v>
      </c>
      <c r="F95" s="52">
        <f t="shared" si="44"/>
        <v>-0.25804418443040017</v>
      </c>
      <c r="H95" s="19">
        <f>H96-SUM(H68:H94)</f>
        <v>2083.4450000000215</v>
      </c>
      <c r="I95" s="140">
        <f>I96-SUM(I68:I94)</f>
        <v>1403.3629999999976</v>
      </c>
      <c r="J95" s="214">
        <f t="shared" si="39"/>
        <v>5.2071809157867792E-2</v>
      </c>
      <c r="K95" s="215">
        <f t="shared" si="40"/>
        <v>3.2625075735458621E-2</v>
      </c>
      <c r="L95" s="52">
        <f t="shared" si="45"/>
        <v>-0.32642186378810911</v>
      </c>
      <c r="N95" s="40">
        <f t="shared" si="51"/>
        <v>3.3670750036362906</v>
      </c>
      <c r="O95" s="143">
        <f t="shared" si="51"/>
        <v>3.0567697669353029</v>
      </c>
      <c r="P95" s="52">
        <f t="shared" si="47"/>
        <v>-9.2158694524437965E-2</v>
      </c>
    </row>
    <row r="96" spans="1:16" s="1" customFormat="1" ht="26.25" customHeight="1" thickBot="1" x14ac:dyDescent="0.3">
      <c r="A96" s="12" t="s">
        <v>18</v>
      </c>
      <c r="B96" s="17">
        <v>140466.84999999998</v>
      </c>
      <c r="C96" s="145">
        <v>149823.88000000003</v>
      </c>
      <c r="D96" s="243">
        <f>SUM(D68:D95)</f>
        <v>1.0000000000000002</v>
      </c>
      <c r="E96" s="244">
        <f>SUM(E68:E95)</f>
        <v>1</v>
      </c>
      <c r="F96" s="57">
        <f t="shared" si="44"/>
        <v>6.6613795354562716E-2</v>
      </c>
      <c r="H96" s="17">
        <v>40010.997000000018</v>
      </c>
      <c r="I96" s="145">
        <v>43014.857999999986</v>
      </c>
      <c r="J96" s="269">
        <f>SUM(J68:J95)</f>
        <v>1.0000000000000002</v>
      </c>
      <c r="K96" s="243">
        <f>SUM(K68:K95)</f>
        <v>1.0000000000000004</v>
      </c>
      <c r="L96" s="57">
        <f t="shared" si="45"/>
        <v>7.5075884762380876E-2</v>
      </c>
      <c r="N96" s="37">
        <f t="shared" si="51"/>
        <v>2.8484298608532921</v>
      </c>
      <c r="O96" s="150">
        <f t="shared" si="51"/>
        <v>2.8710281698751876</v>
      </c>
      <c r="P96" s="57">
        <f t="shared" si="47"/>
        <v>7.9336020635332911E-3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53" t="s">
        <v>16</v>
      </c>
      <c r="B4" s="341"/>
      <c r="C4" s="341"/>
      <c r="D4" s="341"/>
      <c r="E4" s="368" t="s">
        <v>1</v>
      </c>
      <c r="F4" s="369"/>
      <c r="G4" s="366" t="s">
        <v>104</v>
      </c>
      <c r="H4" s="366"/>
      <c r="I4" s="130" t="s">
        <v>0</v>
      </c>
      <c r="K4" s="370" t="s">
        <v>19</v>
      </c>
      <c r="L4" s="369"/>
      <c r="M4" s="366" t="s">
        <v>104</v>
      </c>
      <c r="N4" s="366"/>
      <c r="O4" s="130" t="s">
        <v>0</v>
      </c>
      <c r="Q4" s="376" t="s">
        <v>22</v>
      </c>
      <c r="R4" s="366"/>
      <c r="S4" s="130" t="s">
        <v>0</v>
      </c>
    </row>
    <row r="5" spans="1:19" x14ac:dyDescent="0.25">
      <c r="A5" s="367"/>
      <c r="B5" s="342"/>
      <c r="C5" s="342"/>
      <c r="D5" s="342"/>
      <c r="E5" s="371" t="s">
        <v>156</v>
      </c>
      <c r="F5" s="372"/>
      <c r="G5" s="373" t="str">
        <f>E5</f>
        <v>jan-jun</v>
      </c>
      <c r="H5" s="373"/>
      <c r="I5" s="131" t="s">
        <v>152</v>
      </c>
      <c r="K5" s="374" t="str">
        <f>E5</f>
        <v>jan-jun</v>
      </c>
      <c r="L5" s="372"/>
      <c r="M5" s="362" t="str">
        <f>E5</f>
        <v>jan-jun</v>
      </c>
      <c r="N5" s="363"/>
      <c r="O5" s="131" t="str">
        <f>I5</f>
        <v>2025/2024</v>
      </c>
      <c r="Q5" s="374" t="str">
        <f>E5</f>
        <v>jan-jun</v>
      </c>
      <c r="R5" s="372"/>
      <c r="S5" s="131" t="str">
        <f>O5</f>
        <v>2025/2024</v>
      </c>
    </row>
    <row r="6" spans="1:19" ht="15.75" thickBot="1" x14ac:dyDescent="0.3">
      <c r="A6" s="354"/>
      <c r="B6" s="377"/>
      <c r="C6" s="377"/>
      <c r="D6" s="377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576115.63</v>
      </c>
      <c r="F7" s="145">
        <v>576274.95000000042</v>
      </c>
      <c r="G7" s="243">
        <f>E7/E15</f>
        <v>0.41529653884198919</v>
      </c>
      <c r="H7" s="244">
        <f>F7/F15</f>
        <v>0.41133420682541705</v>
      </c>
      <c r="I7" s="164">
        <f t="shared" ref="I7:I18" si="0">(F7-E7)/E7</f>
        <v>2.7654170743538831E-4</v>
      </c>
      <c r="J7" s="1"/>
      <c r="K7" s="17">
        <v>109361.07399999992</v>
      </c>
      <c r="L7" s="145">
        <v>113153.50799999994</v>
      </c>
      <c r="M7" s="243">
        <f>K7/K15</f>
        <v>0.35026452254400375</v>
      </c>
      <c r="N7" s="244">
        <f>L7/L15</f>
        <v>0.36457707425616065</v>
      </c>
      <c r="O7" s="164">
        <f t="shared" ref="O7:O18" si="1">(L7-K7)/K7</f>
        <v>3.4678097619999834E-2</v>
      </c>
      <c r="P7" s="1"/>
      <c r="Q7" s="187">
        <f t="shared" ref="Q7:Q18" si="2">(K7/E7)*10</f>
        <v>1.8982486901110445</v>
      </c>
      <c r="R7" s="188">
        <f t="shared" ref="R7:R18" si="3">(L7/F7)*10</f>
        <v>1.9635333446300218</v>
      </c>
      <c r="S7" s="55">
        <f>(R7-Q7)/Q7</f>
        <v>3.4392045077696491E-2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352612.45000000013</v>
      </c>
      <c r="F8" s="181">
        <v>352947.94000000035</v>
      </c>
      <c r="G8" s="245">
        <f>E8/E7</f>
        <v>0.61205152514261785</v>
      </c>
      <c r="H8" s="246">
        <f>F8/F7</f>
        <v>0.61246448418415567</v>
      </c>
      <c r="I8" s="206">
        <f t="shared" si="0"/>
        <v>9.5144116437245307E-4</v>
      </c>
      <c r="K8" s="180">
        <v>88690.055999999924</v>
      </c>
      <c r="L8" s="181">
        <v>91036.809999999954</v>
      </c>
      <c r="M8" s="250">
        <f>K8/K7</f>
        <v>0.8109837692340145</v>
      </c>
      <c r="N8" s="246">
        <f>L8/L7</f>
        <v>0.80454253349352634</v>
      </c>
      <c r="O8" s="207">
        <f t="shared" si="1"/>
        <v>2.6460170461500575E-2</v>
      </c>
      <c r="Q8" s="189">
        <f t="shared" si="2"/>
        <v>2.515227582009651</v>
      </c>
      <c r="R8" s="190">
        <f t="shared" si="3"/>
        <v>2.5793268548330346</v>
      </c>
      <c r="S8" s="182">
        <f t="shared" ref="S8:S18" si="4">(R8-Q8)/Q8</f>
        <v>2.5484482311604047E-2</v>
      </c>
    </row>
    <row r="9" spans="1:19" ht="24" customHeight="1" x14ac:dyDescent="0.25">
      <c r="A9" s="8"/>
      <c r="B9" t="s">
        <v>37</v>
      </c>
      <c r="E9" s="19">
        <v>96023.049999999901</v>
      </c>
      <c r="F9" s="140">
        <v>89278.179999999964</v>
      </c>
      <c r="G9" s="247">
        <f>E9/E7</f>
        <v>0.16667322495659403</v>
      </c>
      <c r="H9" s="215">
        <f>F9/F7</f>
        <v>0.15492288880507454</v>
      </c>
      <c r="I9" s="182">
        <f t="shared" si="0"/>
        <v>-7.0242197055810501E-2</v>
      </c>
      <c r="K9" s="19">
        <v>13747.537000000002</v>
      </c>
      <c r="L9" s="140">
        <v>13313.722999999987</v>
      </c>
      <c r="M9" s="247">
        <f>K9/K7</f>
        <v>0.12570777240172323</v>
      </c>
      <c r="N9" s="215">
        <f>L9/L7</f>
        <v>0.11766071803978002</v>
      </c>
      <c r="O9" s="182">
        <f t="shared" si="1"/>
        <v>-3.1555761588422333E-2</v>
      </c>
      <c r="Q9" s="189">
        <f t="shared" si="2"/>
        <v>1.4316913491083669</v>
      </c>
      <c r="R9" s="190">
        <f t="shared" si="3"/>
        <v>1.4912628147213567</v>
      </c>
      <c r="S9" s="182">
        <f t="shared" si="4"/>
        <v>4.1609153851554566E-2</v>
      </c>
    </row>
    <row r="10" spans="1:19" ht="24" customHeight="1" thickBot="1" x14ac:dyDescent="0.3">
      <c r="A10" s="8"/>
      <c r="B10" t="s">
        <v>36</v>
      </c>
      <c r="E10" s="19">
        <v>127480.13000000002</v>
      </c>
      <c r="F10" s="140">
        <v>134048.83000000002</v>
      </c>
      <c r="G10" s="247">
        <f>E10/E7</f>
        <v>0.22127524990078817</v>
      </c>
      <c r="H10" s="215">
        <f>F10/F7</f>
        <v>0.23261262701076962</v>
      </c>
      <c r="I10" s="186">
        <f t="shared" si="0"/>
        <v>5.152724585392246E-2</v>
      </c>
      <c r="K10" s="19">
        <v>6923.4809999999989</v>
      </c>
      <c r="L10" s="140">
        <v>8802.975000000004</v>
      </c>
      <c r="M10" s="247">
        <f>K10/K7</f>
        <v>6.3308458364262257E-2</v>
      </c>
      <c r="N10" s="215">
        <f>L10/L7</f>
        <v>7.7796748466693655E-2</v>
      </c>
      <c r="O10" s="209">
        <f t="shared" si="1"/>
        <v>0.27146662206482625</v>
      </c>
      <c r="Q10" s="189">
        <f t="shared" si="2"/>
        <v>0.54310275648448103</v>
      </c>
      <c r="R10" s="190">
        <f t="shared" si="3"/>
        <v>0.65669912971265787</v>
      </c>
      <c r="S10" s="182">
        <f t="shared" si="4"/>
        <v>0.20916184252771844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811123.55000000203</v>
      </c>
      <c r="F11" s="145">
        <v>824714.65999999968</v>
      </c>
      <c r="G11" s="243">
        <f>E11/E15</f>
        <v>0.58470346115801097</v>
      </c>
      <c r="H11" s="244">
        <f>F11/F15</f>
        <v>0.5886657931745829</v>
      </c>
      <c r="I11" s="164">
        <f t="shared" si="0"/>
        <v>1.6755906051547417E-2</v>
      </c>
      <c r="J11" s="1"/>
      <c r="K11" s="17">
        <v>202863.16500000004</v>
      </c>
      <c r="L11" s="145">
        <v>197215.72800000032</v>
      </c>
      <c r="M11" s="243">
        <f>K11/K15</f>
        <v>0.64973547745599614</v>
      </c>
      <c r="N11" s="244">
        <f>L11/L15</f>
        <v>0.63542292574383941</v>
      </c>
      <c r="O11" s="164">
        <f t="shared" si="1"/>
        <v>-2.7838651733545185E-2</v>
      </c>
      <c r="Q11" s="191">
        <f t="shared" si="2"/>
        <v>2.5010143645810743</v>
      </c>
      <c r="R11" s="192">
        <f t="shared" si="3"/>
        <v>2.3913207508643097</v>
      </c>
      <c r="S11" s="57">
        <f t="shared" si="4"/>
        <v>-4.3859649616662034E-2</v>
      </c>
    </row>
    <row r="12" spans="1:19" s="3" customFormat="1" ht="24" customHeight="1" x14ac:dyDescent="0.25">
      <c r="A12" s="46"/>
      <c r="B12" s="3" t="s">
        <v>33</v>
      </c>
      <c r="E12" s="31">
        <v>603873.37000000197</v>
      </c>
      <c r="F12" s="141">
        <v>591237.91999999981</v>
      </c>
      <c r="G12" s="247">
        <f>E12/E11</f>
        <v>0.74448999785544445</v>
      </c>
      <c r="H12" s="215">
        <f>F12/F11</f>
        <v>0.71689997604747324</v>
      </c>
      <c r="I12" s="206">
        <f t="shared" si="0"/>
        <v>-2.0924005971652837E-2</v>
      </c>
      <c r="K12" s="31">
        <v>182078.46000000005</v>
      </c>
      <c r="L12" s="141">
        <v>173841.36100000032</v>
      </c>
      <c r="M12" s="247">
        <f>K12/K11</f>
        <v>0.89754322821493993</v>
      </c>
      <c r="N12" s="215">
        <f>L12/L11</f>
        <v>0.88147818007699685</v>
      </c>
      <c r="O12" s="206">
        <f t="shared" si="1"/>
        <v>-4.5239283109049379E-2</v>
      </c>
      <c r="Q12" s="189">
        <f t="shared" si="2"/>
        <v>3.0151761784097131</v>
      </c>
      <c r="R12" s="190">
        <f t="shared" si="3"/>
        <v>2.9402945095267299</v>
      </c>
      <c r="S12" s="182">
        <f t="shared" si="4"/>
        <v>-2.4834923219139337E-2</v>
      </c>
    </row>
    <row r="13" spans="1:19" ht="24" customHeight="1" x14ac:dyDescent="0.25">
      <c r="A13" s="8"/>
      <c r="B13" s="3" t="s">
        <v>37</v>
      </c>
      <c r="D13" s="3"/>
      <c r="E13" s="19">
        <v>70557.630000000063</v>
      </c>
      <c r="F13" s="140">
        <v>80043.709999999919</v>
      </c>
      <c r="G13" s="247">
        <f>E13/E11</f>
        <v>8.6987524896792706E-2</v>
      </c>
      <c r="H13" s="215">
        <f>F13/F11</f>
        <v>9.7056247308614535E-2</v>
      </c>
      <c r="I13" s="182">
        <f t="shared" si="0"/>
        <v>0.13444442507493304</v>
      </c>
      <c r="K13" s="19">
        <v>8639.83</v>
      </c>
      <c r="L13" s="140">
        <v>9857.9079999999958</v>
      </c>
      <c r="M13" s="247">
        <f>K13/K11</f>
        <v>4.2589446930890576E-2</v>
      </c>
      <c r="N13" s="215">
        <f>L13/L11</f>
        <v>4.9985404815177721E-2</v>
      </c>
      <c r="O13" s="182">
        <f t="shared" si="1"/>
        <v>0.14098402399121232</v>
      </c>
      <c r="Q13" s="189">
        <f t="shared" si="2"/>
        <v>1.2245068322164436</v>
      </c>
      <c r="R13" s="190">
        <f t="shared" si="3"/>
        <v>1.2315656033434739</v>
      </c>
      <c r="S13" s="182">
        <f t="shared" si="4"/>
        <v>5.7645828845669777E-3</v>
      </c>
    </row>
    <row r="14" spans="1:19" ht="24" customHeight="1" thickBot="1" x14ac:dyDescent="0.3">
      <c r="A14" s="8"/>
      <c r="B14" t="s">
        <v>36</v>
      </c>
      <c r="E14" s="19">
        <v>136692.5499999999</v>
      </c>
      <c r="F14" s="140">
        <v>153433.02999999994</v>
      </c>
      <c r="G14" s="247">
        <f>E14/E11</f>
        <v>0.16852247724776276</v>
      </c>
      <c r="H14" s="215">
        <f>F14/F11</f>
        <v>0.18604377664391222</v>
      </c>
      <c r="I14" s="186">
        <f t="shared" si="0"/>
        <v>0.1224681228055227</v>
      </c>
      <c r="K14" s="19">
        <v>12144.875000000004</v>
      </c>
      <c r="L14" s="140">
        <v>13516.458999999997</v>
      </c>
      <c r="M14" s="247">
        <f>K14/K11</f>
        <v>5.9867324854169568E-2</v>
      </c>
      <c r="N14" s="215">
        <f>L14/L11</f>
        <v>6.8536415107825349E-2</v>
      </c>
      <c r="O14" s="209">
        <f t="shared" si="1"/>
        <v>0.11293520929610169</v>
      </c>
      <c r="Q14" s="189">
        <f t="shared" si="2"/>
        <v>0.88848112058777251</v>
      </c>
      <c r="R14" s="190">
        <f t="shared" si="3"/>
        <v>0.88093541527531594</v>
      </c>
      <c r="S14" s="182">
        <f t="shared" si="4"/>
        <v>-8.4928144646053156E-3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1387239.1800000018</v>
      </c>
      <c r="F15" s="145">
        <v>1400989.61</v>
      </c>
      <c r="G15" s="243">
        <f>G7+G11</f>
        <v>1.0000000000000002</v>
      </c>
      <c r="H15" s="244">
        <f>H7+H11</f>
        <v>1</v>
      </c>
      <c r="I15" s="164">
        <f t="shared" si="0"/>
        <v>9.9120830771217746E-3</v>
      </c>
      <c r="J15" s="1"/>
      <c r="K15" s="17">
        <v>312224.239</v>
      </c>
      <c r="L15" s="145">
        <v>310369.23600000027</v>
      </c>
      <c r="M15" s="243">
        <f>M7+M11</f>
        <v>0.99999999999999989</v>
      </c>
      <c r="N15" s="244">
        <f>N7+N11</f>
        <v>1</v>
      </c>
      <c r="O15" s="164">
        <f t="shared" si="1"/>
        <v>-5.9412523702227198E-3</v>
      </c>
      <c r="Q15" s="191">
        <f t="shared" si="2"/>
        <v>2.2506878662409147</v>
      </c>
      <c r="R15" s="192">
        <f t="shared" si="3"/>
        <v>2.2153571574310265</v>
      </c>
      <c r="S15" s="57">
        <f t="shared" si="4"/>
        <v>-1.5697738162554428E-2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956485.82000000216</v>
      </c>
      <c r="F16" s="181">
        <f t="shared" ref="F16:F17" si="5">F8+F12</f>
        <v>944185.8600000001</v>
      </c>
      <c r="G16" s="245">
        <f>E16/E15</f>
        <v>0.6894887585282885</v>
      </c>
      <c r="H16" s="246">
        <f>F16/F15</f>
        <v>0.67394208583745319</v>
      </c>
      <c r="I16" s="207">
        <f t="shared" si="0"/>
        <v>-1.2859531989718394E-2</v>
      </c>
      <c r="J16" s="3"/>
      <c r="K16" s="180">
        <f t="shared" ref="K16:L18" si="6">K8+K12</f>
        <v>270768.51599999995</v>
      </c>
      <c r="L16" s="181">
        <f t="shared" si="6"/>
        <v>264878.17100000026</v>
      </c>
      <c r="M16" s="250">
        <f>K16/K15</f>
        <v>0.86722452064331856</v>
      </c>
      <c r="N16" s="246">
        <f>L16/L15</f>
        <v>0.85342920713958914</v>
      </c>
      <c r="O16" s="207">
        <f t="shared" si="1"/>
        <v>-2.1754172482888232E-2</v>
      </c>
      <c r="P16" s="3"/>
      <c r="Q16" s="189">
        <f t="shared" si="2"/>
        <v>2.8308680624245879</v>
      </c>
      <c r="R16" s="190">
        <f t="shared" si="3"/>
        <v>2.8053604933249074</v>
      </c>
      <c r="S16" s="182">
        <f t="shared" si="4"/>
        <v>-9.0105114534492509E-3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166580.67999999996</v>
      </c>
      <c r="F17" s="140">
        <f t="shared" si="5"/>
        <v>169321.8899999999</v>
      </c>
      <c r="G17" s="248">
        <f>E17/E15</f>
        <v>0.12008072032682911</v>
      </c>
      <c r="H17" s="215">
        <f>F17/F15</f>
        <v>0.1208587763902117</v>
      </c>
      <c r="I17" s="182">
        <f t="shared" si="0"/>
        <v>1.6455749850462456E-2</v>
      </c>
      <c r="K17" s="19">
        <f t="shared" si="6"/>
        <v>22387.367000000002</v>
      </c>
      <c r="L17" s="140">
        <f t="shared" si="6"/>
        <v>23171.630999999983</v>
      </c>
      <c r="M17" s="247">
        <f>K17/K15</f>
        <v>7.1702847516588883E-2</v>
      </c>
      <c r="N17" s="215">
        <f>L17/L15</f>
        <v>7.4658272509972493E-2</v>
      </c>
      <c r="O17" s="182">
        <f t="shared" si="1"/>
        <v>3.503154256594717E-2</v>
      </c>
      <c r="Q17" s="189">
        <f t="shared" si="2"/>
        <v>1.3439353831428715</v>
      </c>
      <c r="R17" s="190">
        <f t="shared" si="3"/>
        <v>1.3684958867397472</v>
      </c>
      <c r="S17" s="182">
        <f t="shared" si="4"/>
        <v>1.8275062852679342E-2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264172.67999999993</v>
      </c>
      <c r="F18" s="142">
        <f>F10+F14</f>
        <v>287481.86</v>
      </c>
      <c r="G18" s="249">
        <f>E18/E15</f>
        <v>0.1904305211448826</v>
      </c>
      <c r="H18" s="221">
        <f>F18/F15</f>
        <v>0.20519913777233506</v>
      </c>
      <c r="I18" s="208">
        <f t="shared" si="0"/>
        <v>8.8234635012220258E-2</v>
      </c>
      <c r="K18" s="21">
        <f t="shared" si="6"/>
        <v>19068.356000000003</v>
      </c>
      <c r="L18" s="142">
        <f t="shared" si="6"/>
        <v>22319.434000000001</v>
      </c>
      <c r="M18" s="249">
        <f>K18/K15</f>
        <v>6.1072631840092352E-2</v>
      </c>
      <c r="N18" s="221">
        <f>L18/L15</f>
        <v>7.1912520350438283E-2</v>
      </c>
      <c r="O18" s="208">
        <f t="shared" si="1"/>
        <v>0.17049597773400063</v>
      </c>
      <c r="Q18" s="193">
        <f t="shared" si="2"/>
        <v>0.72181408009336945</v>
      </c>
      <c r="R18" s="194">
        <f t="shared" si="3"/>
        <v>0.77637712515147927</v>
      </c>
      <c r="S18" s="186">
        <f t="shared" si="4"/>
        <v>7.5591549905831543E-2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18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F5</f>
        <v>2025/2024</v>
      </c>
    </row>
    <row r="6" spans="1:16" ht="19.5" customHeight="1" thickBot="1" x14ac:dyDescent="0.3">
      <c r="A6" s="382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168</v>
      </c>
      <c r="B7" s="39">
        <v>123667.41000000003</v>
      </c>
      <c r="C7" s="147">
        <v>120897.46000000002</v>
      </c>
      <c r="D7" s="247">
        <f>B7/$B$33</f>
        <v>8.9146422464798009E-2</v>
      </c>
      <c r="E7" s="246">
        <f>C7/$C$33</f>
        <v>8.6294330191356752E-2</v>
      </c>
      <c r="F7" s="52">
        <f>(C7-B7)/B7</f>
        <v>-2.2398382888426393E-2</v>
      </c>
      <c r="H7" s="39">
        <v>35953.307000000001</v>
      </c>
      <c r="I7" s="147">
        <v>36430.931000000019</v>
      </c>
      <c r="J7" s="247">
        <f>H7/$H$33</f>
        <v>0.11515219675177116</v>
      </c>
      <c r="K7" s="246">
        <f>I7/$I$33</f>
        <v>0.1173793236388932</v>
      </c>
      <c r="L7" s="52">
        <f>(I7-H7)/H7</f>
        <v>1.3284563781574195E-2</v>
      </c>
      <c r="N7" s="27">
        <f t="shared" ref="N7:N33" si="0">(H7/B7)*10</f>
        <v>2.9072580237590477</v>
      </c>
      <c r="O7" s="151">
        <f t="shared" ref="O7:O33" si="1">(I7/C7)*10</f>
        <v>3.0133743918193163</v>
      </c>
      <c r="P7" s="61">
        <f>(O7-N7)/N7</f>
        <v>3.6500498818148062E-2</v>
      </c>
    </row>
    <row r="8" spans="1:16" ht="20.100000000000001" customHeight="1" x14ac:dyDescent="0.25">
      <c r="A8" s="8" t="s">
        <v>167</v>
      </c>
      <c r="B8" s="19">
        <v>103223.09000000001</v>
      </c>
      <c r="C8" s="140">
        <v>102107.12999999993</v>
      </c>
      <c r="D8" s="247">
        <f t="shared" ref="D8:D32" si="2">B8/$B$33</f>
        <v>7.4409007104312003E-2</v>
      </c>
      <c r="E8" s="215">
        <f t="shared" ref="E8:E32" si="3">C8/$C$33</f>
        <v>7.2882146499287745E-2</v>
      </c>
      <c r="F8" s="52">
        <f t="shared" ref="F8:F33" si="4">(C8-B8)/B8</f>
        <v>-1.0811147002091093E-2</v>
      </c>
      <c r="H8" s="19">
        <v>32509.59599999999</v>
      </c>
      <c r="I8" s="140">
        <v>30657.684999999994</v>
      </c>
      <c r="J8" s="247">
        <f t="shared" ref="J8:J32" si="5">H8/$H$33</f>
        <v>0.10412258863732872</v>
      </c>
      <c r="K8" s="215">
        <f t="shared" ref="K8:K32" si="6">I8/$I$33</f>
        <v>9.8778105056778226E-2</v>
      </c>
      <c r="L8" s="52">
        <f t="shared" ref="L8:L33" si="7">(I8-H8)/H8</f>
        <v>-5.6965057332610251E-2</v>
      </c>
      <c r="N8" s="27">
        <f t="shared" si="0"/>
        <v>3.1494499922449508</v>
      </c>
      <c r="O8" s="152">
        <f t="shared" si="1"/>
        <v>3.0025018820918787</v>
      </c>
      <c r="P8" s="52">
        <f t="shared" ref="P8:P71" si="8">(O8-N8)/N8</f>
        <v>-4.6658340508631602E-2</v>
      </c>
    </row>
    <row r="9" spans="1:16" ht="20.100000000000001" customHeight="1" x14ac:dyDescent="0.25">
      <c r="A9" s="8" t="s">
        <v>169</v>
      </c>
      <c r="B9" s="19">
        <v>81772.530000000042</v>
      </c>
      <c r="C9" s="140">
        <v>78565.289999999994</v>
      </c>
      <c r="D9" s="247">
        <f t="shared" si="2"/>
        <v>5.8946237374869995E-2</v>
      </c>
      <c r="E9" s="215">
        <f t="shared" si="3"/>
        <v>5.6078424450271301E-2</v>
      </c>
      <c r="F9" s="52">
        <f t="shared" si="4"/>
        <v>-3.9221484280846479E-2</v>
      </c>
      <c r="H9" s="19">
        <v>22996.185999999976</v>
      </c>
      <c r="I9" s="140">
        <v>22289.464999999997</v>
      </c>
      <c r="J9" s="247">
        <f t="shared" si="5"/>
        <v>7.3652789013603739E-2</v>
      </c>
      <c r="K9" s="215">
        <f t="shared" si="6"/>
        <v>7.1815961166975958E-2</v>
      </c>
      <c r="L9" s="52">
        <f t="shared" si="7"/>
        <v>-3.0732096183253184E-2</v>
      </c>
      <c r="N9" s="27">
        <f t="shared" si="0"/>
        <v>2.8122140772701987</v>
      </c>
      <c r="O9" s="152">
        <f t="shared" si="1"/>
        <v>2.8370626519675546</v>
      </c>
      <c r="P9" s="52">
        <f t="shared" si="8"/>
        <v>8.8359470561630519E-3</v>
      </c>
    </row>
    <row r="10" spans="1:16" ht="20.100000000000001" customHeight="1" x14ac:dyDescent="0.25">
      <c r="A10" s="8" t="s">
        <v>172</v>
      </c>
      <c r="B10" s="19">
        <v>152418.87999999989</v>
      </c>
      <c r="C10" s="140">
        <v>178675.58999999997</v>
      </c>
      <c r="D10" s="247">
        <f t="shared" si="2"/>
        <v>0.10987209862397328</v>
      </c>
      <c r="E10" s="215">
        <f t="shared" si="3"/>
        <v>0.12753527130012057</v>
      </c>
      <c r="F10" s="52">
        <f t="shared" si="4"/>
        <v>0.1722667821729178</v>
      </c>
      <c r="H10" s="19">
        <v>16801.865999999995</v>
      </c>
      <c r="I10" s="140">
        <v>22158.382999999998</v>
      </c>
      <c r="J10" s="247">
        <f t="shared" si="5"/>
        <v>5.3813458089652044E-2</v>
      </c>
      <c r="K10" s="215">
        <f t="shared" si="6"/>
        <v>7.1393619050568527E-2</v>
      </c>
      <c r="L10" s="52">
        <f t="shared" si="7"/>
        <v>0.31880488750475722</v>
      </c>
      <c r="N10" s="27">
        <f t="shared" si="0"/>
        <v>1.1023480818124374</v>
      </c>
      <c r="O10" s="152">
        <f t="shared" si="1"/>
        <v>1.2401460658392118</v>
      </c>
      <c r="P10" s="52">
        <f t="shared" si="8"/>
        <v>0.12500405842790821</v>
      </c>
    </row>
    <row r="11" spans="1:16" ht="20.100000000000001" customHeight="1" x14ac:dyDescent="0.25">
      <c r="A11" s="8" t="s">
        <v>170</v>
      </c>
      <c r="B11" s="19">
        <v>52392.639999999978</v>
      </c>
      <c r="C11" s="140">
        <v>55641.710000000006</v>
      </c>
      <c r="D11" s="247">
        <f t="shared" si="2"/>
        <v>3.7767560746085581E-2</v>
      </c>
      <c r="E11" s="215">
        <f t="shared" si="3"/>
        <v>3.9716004746102325E-2</v>
      </c>
      <c r="F11" s="52">
        <f t="shared" si="4"/>
        <v>6.2013863015874561E-2</v>
      </c>
      <c r="H11" s="19">
        <v>19265.760999999995</v>
      </c>
      <c r="I11" s="140">
        <v>19638.00399999999</v>
      </c>
      <c r="J11" s="247">
        <f t="shared" si="5"/>
        <v>6.1704885763209455E-2</v>
      </c>
      <c r="K11" s="215">
        <f t="shared" si="6"/>
        <v>6.3273036506749633E-2</v>
      </c>
      <c r="L11" s="52">
        <f t="shared" si="7"/>
        <v>1.93214791774898E-2</v>
      </c>
      <c r="N11" s="27">
        <f t="shared" si="0"/>
        <v>3.6771884371545323</v>
      </c>
      <c r="O11" s="152">
        <f t="shared" si="1"/>
        <v>3.5293674475496868</v>
      </c>
      <c r="P11" s="52">
        <f t="shared" si="8"/>
        <v>-4.0199460030727101E-2</v>
      </c>
    </row>
    <row r="12" spans="1:16" ht="20.100000000000001" customHeight="1" x14ac:dyDescent="0.25">
      <c r="A12" s="8" t="s">
        <v>174</v>
      </c>
      <c r="B12" s="19">
        <v>76810.25999999998</v>
      </c>
      <c r="C12" s="140">
        <v>83822.249999999985</v>
      </c>
      <c r="D12" s="247">
        <f t="shared" si="2"/>
        <v>5.5369154149755156E-2</v>
      </c>
      <c r="E12" s="215">
        <f t="shared" si="3"/>
        <v>5.9830743498518912E-2</v>
      </c>
      <c r="F12" s="52">
        <f t="shared" si="4"/>
        <v>9.1289757383974574E-2</v>
      </c>
      <c r="H12" s="19">
        <v>17017.442000000003</v>
      </c>
      <c r="I12" s="140">
        <v>19324.930999999997</v>
      </c>
      <c r="J12" s="247">
        <f t="shared" si="5"/>
        <v>5.4503910569223976E-2</v>
      </c>
      <c r="K12" s="215">
        <f t="shared" si="6"/>
        <v>6.2264325063454418E-2</v>
      </c>
      <c r="L12" s="52">
        <f t="shared" si="7"/>
        <v>0.13559552604909678</v>
      </c>
      <c r="N12" s="27">
        <f t="shared" si="0"/>
        <v>2.2155167812216763</v>
      </c>
      <c r="O12" s="152">
        <f t="shared" si="1"/>
        <v>2.3054655535970463</v>
      </c>
      <c r="P12" s="52">
        <f t="shared" si="8"/>
        <v>4.0599454329463769E-2</v>
      </c>
    </row>
    <row r="13" spans="1:16" ht="20.100000000000001" customHeight="1" x14ac:dyDescent="0.25">
      <c r="A13" s="8" t="s">
        <v>171</v>
      </c>
      <c r="B13" s="19">
        <v>91489.729999999952</v>
      </c>
      <c r="C13" s="140">
        <v>94015.950000000012</v>
      </c>
      <c r="D13" s="247">
        <f t="shared" si="2"/>
        <v>6.5950941495178869E-2</v>
      </c>
      <c r="E13" s="215">
        <f t="shared" si="3"/>
        <v>6.7106814589438735E-2</v>
      </c>
      <c r="F13" s="52">
        <f t="shared" si="4"/>
        <v>2.761206093842512E-2</v>
      </c>
      <c r="H13" s="19">
        <v>16803.767999999993</v>
      </c>
      <c r="I13" s="140">
        <v>17451.018</v>
      </c>
      <c r="J13" s="247">
        <f t="shared" si="5"/>
        <v>5.3819549865249255E-2</v>
      </c>
      <c r="K13" s="215">
        <f t="shared" si="6"/>
        <v>5.6226635812577766E-2</v>
      </c>
      <c r="L13" s="52">
        <f t="shared" si="7"/>
        <v>3.8518146644253098E-2</v>
      </c>
      <c r="N13" s="27">
        <f t="shared" si="0"/>
        <v>1.8366835272111963</v>
      </c>
      <c r="O13" s="152">
        <f t="shared" si="1"/>
        <v>1.856176319018209</v>
      </c>
      <c r="P13" s="52">
        <f t="shared" si="8"/>
        <v>1.0613037857757872E-2</v>
      </c>
    </row>
    <row r="14" spans="1:16" ht="20.100000000000001" customHeight="1" x14ac:dyDescent="0.25">
      <c r="A14" s="8" t="s">
        <v>166</v>
      </c>
      <c r="B14" s="19">
        <v>75629.429999999949</v>
      </c>
      <c r="C14" s="140">
        <v>79546.36</v>
      </c>
      <c r="D14" s="247">
        <f t="shared" si="2"/>
        <v>5.4517945492283393E-2</v>
      </c>
      <c r="E14" s="215">
        <f t="shared" si="3"/>
        <v>5.6778693740633851E-2</v>
      </c>
      <c r="F14" s="52">
        <f t="shared" si="4"/>
        <v>5.1791081857949395E-2</v>
      </c>
      <c r="H14" s="19">
        <v>14179.811</v>
      </c>
      <c r="I14" s="140">
        <v>14877.047000000004</v>
      </c>
      <c r="J14" s="247">
        <f t="shared" si="5"/>
        <v>4.5415471410597326E-2</v>
      </c>
      <c r="K14" s="215">
        <f t="shared" si="6"/>
        <v>4.793338151594382E-2</v>
      </c>
      <c r="L14" s="52">
        <f t="shared" si="7"/>
        <v>4.9171036200694386E-2</v>
      </c>
      <c r="N14" s="27">
        <f t="shared" si="0"/>
        <v>1.8749065013447819</v>
      </c>
      <c r="O14" s="152">
        <f t="shared" si="1"/>
        <v>1.870236048513094</v>
      </c>
      <c r="P14" s="52">
        <f t="shared" si="8"/>
        <v>-2.4910323945956676E-3</v>
      </c>
    </row>
    <row r="15" spans="1:16" ht="20.100000000000001" customHeight="1" x14ac:dyDescent="0.25">
      <c r="A15" s="8" t="s">
        <v>177</v>
      </c>
      <c r="B15" s="19">
        <v>39950.180000000015</v>
      </c>
      <c r="C15" s="140">
        <v>37236.94000000001</v>
      </c>
      <c r="D15" s="247">
        <f t="shared" si="2"/>
        <v>2.8798335987021355E-2</v>
      </c>
      <c r="E15" s="215">
        <f t="shared" si="3"/>
        <v>2.6579026521117481E-2</v>
      </c>
      <c r="F15" s="52">
        <f t="shared" si="4"/>
        <v>-6.791558886593263E-2</v>
      </c>
      <c r="H15" s="19">
        <v>13053.916000000001</v>
      </c>
      <c r="I15" s="140">
        <v>12859.029000000004</v>
      </c>
      <c r="J15" s="247">
        <f t="shared" si="5"/>
        <v>4.1809425308584093E-2</v>
      </c>
      <c r="K15" s="215">
        <f t="shared" si="6"/>
        <v>4.1431390448762151E-2</v>
      </c>
      <c r="L15" s="52">
        <f t="shared" si="7"/>
        <v>-1.4929389770854735E-2</v>
      </c>
      <c r="N15" s="27">
        <f t="shared" si="0"/>
        <v>3.2675487319456376</v>
      </c>
      <c r="O15" s="152">
        <f t="shared" si="1"/>
        <v>3.4532990627049376</v>
      </c>
      <c r="P15" s="52">
        <f t="shared" si="8"/>
        <v>5.6846996325804262E-2</v>
      </c>
    </row>
    <row r="16" spans="1:16" ht="20.100000000000001" customHeight="1" x14ac:dyDescent="0.25">
      <c r="A16" s="8" t="s">
        <v>176</v>
      </c>
      <c r="B16" s="19">
        <v>120230.37999999999</v>
      </c>
      <c r="C16" s="140">
        <v>116909.18</v>
      </c>
      <c r="D16" s="247">
        <f t="shared" si="2"/>
        <v>8.6668817989987809E-2</v>
      </c>
      <c r="E16" s="215">
        <f t="shared" si="3"/>
        <v>8.3447571035162843E-2</v>
      </c>
      <c r="F16" s="52">
        <f t="shared" si="4"/>
        <v>-2.762363389353005E-2</v>
      </c>
      <c r="H16" s="19">
        <v>10614.441000000003</v>
      </c>
      <c r="I16" s="140">
        <v>12323.950999999997</v>
      </c>
      <c r="J16" s="247">
        <f t="shared" si="5"/>
        <v>3.39962106529468E-2</v>
      </c>
      <c r="K16" s="215">
        <f t="shared" si="6"/>
        <v>3.970738581835475E-2</v>
      </c>
      <c r="L16" s="52">
        <f t="shared" si="7"/>
        <v>0.1610551135005597</v>
      </c>
      <c r="N16" s="27">
        <f t="shared" si="0"/>
        <v>0.88284184080595962</v>
      </c>
      <c r="O16" s="152">
        <f t="shared" si="1"/>
        <v>1.054147415968532</v>
      </c>
      <c r="P16" s="52">
        <f t="shared" si="8"/>
        <v>0.1940388042847912</v>
      </c>
    </row>
    <row r="17" spans="1:16" ht="20.100000000000001" customHeight="1" x14ac:dyDescent="0.25">
      <c r="A17" s="8" t="s">
        <v>178</v>
      </c>
      <c r="B17" s="19">
        <v>64705.599999999991</v>
      </c>
      <c r="C17" s="140">
        <v>58830.929999999971</v>
      </c>
      <c r="D17" s="247">
        <f t="shared" si="2"/>
        <v>4.6643434623869232E-2</v>
      </c>
      <c r="E17" s="215">
        <f t="shared" si="3"/>
        <v>4.1992409922297719E-2</v>
      </c>
      <c r="F17" s="52">
        <f t="shared" si="4"/>
        <v>-9.0790750723276206E-2</v>
      </c>
      <c r="H17" s="19">
        <v>21308.897999999986</v>
      </c>
      <c r="I17" s="140">
        <v>12273.092999999999</v>
      </c>
      <c r="J17" s="247">
        <f t="shared" si="5"/>
        <v>6.8248698654046522E-2</v>
      </c>
      <c r="K17" s="215">
        <f t="shared" si="6"/>
        <v>3.9543522928284038E-2</v>
      </c>
      <c r="L17" s="52">
        <f t="shared" si="7"/>
        <v>-0.42403905636039901</v>
      </c>
      <c r="N17" s="27">
        <f t="shared" si="0"/>
        <v>3.293207697633588</v>
      </c>
      <c r="O17" s="152">
        <f t="shared" si="1"/>
        <v>2.086163349788964</v>
      </c>
      <c r="P17" s="52">
        <f t="shared" si="8"/>
        <v>-0.36652542404536892</v>
      </c>
    </row>
    <row r="18" spans="1:16" ht="20.100000000000001" customHeight="1" x14ac:dyDescent="0.25">
      <c r="A18" s="8" t="s">
        <v>179</v>
      </c>
      <c r="B18" s="19">
        <v>47984.35</v>
      </c>
      <c r="C18" s="140">
        <v>44596.46</v>
      </c>
      <c r="D18" s="247">
        <f t="shared" si="2"/>
        <v>3.4589817453108539E-2</v>
      </c>
      <c r="E18" s="215">
        <f t="shared" si="3"/>
        <v>3.1832113301682542E-2</v>
      </c>
      <c r="F18" s="52">
        <f t="shared" si="4"/>
        <v>-7.0604061532562171E-2</v>
      </c>
      <c r="H18" s="19">
        <v>11201.222999999998</v>
      </c>
      <c r="I18" s="140">
        <v>10290.861999999997</v>
      </c>
      <c r="J18" s="247">
        <f t="shared" si="5"/>
        <v>3.587557146708268E-2</v>
      </c>
      <c r="K18" s="215">
        <f t="shared" si="6"/>
        <v>3.3156836459139263E-2</v>
      </c>
      <c r="L18" s="52">
        <f t="shared" si="7"/>
        <v>-8.1273357382493056E-2</v>
      </c>
      <c r="N18" s="27">
        <f t="shared" si="0"/>
        <v>2.3343492201103064</v>
      </c>
      <c r="O18" s="152">
        <f t="shared" si="1"/>
        <v>2.3075513168533996</v>
      </c>
      <c r="P18" s="52">
        <f t="shared" si="8"/>
        <v>-1.1479817598002961E-2</v>
      </c>
    </row>
    <row r="19" spans="1:16" ht="20.100000000000001" customHeight="1" x14ac:dyDescent="0.25">
      <c r="A19" s="8" t="s">
        <v>173</v>
      </c>
      <c r="B19" s="19">
        <v>33835.49</v>
      </c>
      <c r="C19" s="140">
        <v>22805.52</v>
      </c>
      <c r="D19" s="247">
        <f t="shared" si="2"/>
        <v>2.4390523629818459E-2</v>
      </c>
      <c r="E19" s="215">
        <f t="shared" si="3"/>
        <v>1.627815069949021E-2</v>
      </c>
      <c r="F19" s="52">
        <f t="shared" si="4"/>
        <v>-0.32598818577771443</v>
      </c>
      <c r="H19" s="19">
        <v>7995.0720000000038</v>
      </c>
      <c r="I19" s="140">
        <v>6262.8569999999991</v>
      </c>
      <c r="J19" s="247">
        <f t="shared" si="5"/>
        <v>2.5606826765298029E-2</v>
      </c>
      <c r="K19" s="215">
        <f t="shared" si="6"/>
        <v>2.0178729956341419E-2</v>
      </c>
      <c r="L19" s="52">
        <f t="shared" si="7"/>
        <v>-0.21666033776806562</v>
      </c>
      <c r="N19" s="27">
        <f t="shared" si="0"/>
        <v>2.3629248460713894</v>
      </c>
      <c r="O19" s="152">
        <f t="shared" si="1"/>
        <v>2.7462022352483078</v>
      </c>
      <c r="P19" s="52">
        <f t="shared" si="8"/>
        <v>0.16220464642121701</v>
      </c>
    </row>
    <row r="20" spans="1:16" ht="20.100000000000001" customHeight="1" x14ac:dyDescent="0.25">
      <c r="A20" s="8" t="s">
        <v>175</v>
      </c>
      <c r="B20" s="19">
        <v>16958.210000000003</v>
      </c>
      <c r="C20" s="140">
        <v>24047.350000000009</v>
      </c>
      <c r="D20" s="247">
        <f t="shared" si="2"/>
        <v>1.2224431262098576E-2</v>
      </c>
      <c r="E20" s="215">
        <f t="shared" si="3"/>
        <v>1.7164545567186631E-2</v>
      </c>
      <c r="F20" s="52">
        <f t="shared" si="4"/>
        <v>0.41803586581366814</v>
      </c>
      <c r="H20" s="19">
        <v>4562.4269999999997</v>
      </c>
      <c r="I20" s="140">
        <v>6259.3059999999987</v>
      </c>
      <c r="J20" s="247">
        <f t="shared" si="5"/>
        <v>1.4612661126543742E-2</v>
      </c>
      <c r="K20" s="215">
        <f t="shared" si="6"/>
        <v>2.0167288745073945E-2</v>
      </c>
      <c r="L20" s="52">
        <f t="shared" si="7"/>
        <v>0.37192463572567824</v>
      </c>
      <c r="N20" s="27">
        <f t="shared" si="0"/>
        <v>2.6903942102379901</v>
      </c>
      <c r="O20" s="152">
        <f t="shared" si="1"/>
        <v>2.6029088444256838</v>
      </c>
      <c r="P20" s="52">
        <f t="shared" si="8"/>
        <v>-3.2517675469041163E-2</v>
      </c>
    </row>
    <row r="21" spans="1:16" ht="20.100000000000001" customHeight="1" x14ac:dyDescent="0.25">
      <c r="A21" s="8" t="s">
        <v>182</v>
      </c>
      <c r="B21" s="19">
        <v>18130.229999999981</v>
      </c>
      <c r="C21" s="140">
        <v>17548.000000000004</v>
      </c>
      <c r="D21" s="247">
        <f t="shared" si="2"/>
        <v>1.3069289176218317E-2</v>
      </c>
      <c r="E21" s="215">
        <f t="shared" si="3"/>
        <v>1.2525431933788586E-2</v>
      </c>
      <c r="F21" s="52">
        <f t="shared" si="4"/>
        <v>-3.2113767999632566E-2</v>
      </c>
      <c r="H21" s="19">
        <v>5541.8649999999989</v>
      </c>
      <c r="I21" s="140">
        <v>5735.4000000000015</v>
      </c>
      <c r="J21" s="247">
        <f t="shared" si="5"/>
        <v>1.7749630899092372E-2</v>
      </c>
      <c r="K21" s="215">
        <f t="shared" si="6"/>
        <v>1.8479279950284769E-2</v>
      </c>
      <c r="L21" s="52">
        <f t="shared" si="7"/>
        <v>3.492235916970237E-2</v>
      </c>
      <c r="N21" s="27">
        <f t="shared" si="0"/>
        <v>3.056698673982627</v>
      </c>
      <c r="O21" s="152">
        <f t="shared" si="1"/>
        <v>3.2684066560291773</v>
      </c>
      <c r="P21" s="52">
        <f t="shared" si="8"/>
        <v>6.9260337582020243E-2</v>
      </c>
    </row>
    <row r="22" spans="1:16" ht="20.100000000000001" customHeight="1" x14ac:dyDescent="0.25">
      <c r="A22" s="8" t="s">
        <v>184</v>
      </c>
      <c r="B22" s="19">
        <v>30401.889999999992</v>
      </c>
      <c r="C22" s="140">
        <v>25190.720000000005</v>
      </c>
      <c r="D22" s="247">
        <f t="shared" si="2"/>
        <v>2.1915391691863819E-2</v>
      </c>
      <c r="E22" s="215">
        <f t="shared" si="3"/>
        <v>1.7980661541094529E-2</v>
      </c>
      <c r="F22" s="52">
        <f t="shared" si="4"/>
        <v>-0.17140940908607946</v>
      </c>
      <c r="H22" s="19">
        <v>6474.8390000000009</v>
      </c>
      <c r="I22" s="140">
        <v>5320.3260000000018</v>
      </c>
      <c r="J22" s="247">
        <f t="shared" si="5"/>
        <v>2.0737784551057886E-2</v>
      </c>
      <c r="K22" s="215">
        <f t="shared" si="6"/>
        <v>1.7141924465735394E-2</v>
      </c>
      <c r="L22" s="52">
        <f t="shared" si="7"/>
        <v>-0.17830759961753473</v>
      </c>
      <c r="N22" s="27">
        <f t="shared" si="0"/>
        <v>2.1297488412726979</v>
      </c>
      <c r="O22" s="152">
        <f t="shared" si="1"/>
        <v>2.1120182352866457</v>
      </c>
      <c r="P22" s="52">
        <f t="shared" si="8"/>
        <v>-8.3252098287123714E-3</v>
      </c>
    </row>
    <row r="23" spans="1:16" ht="20.100000000000001" customHeight="1" x14ac:dyDescent="0.25">
      <c r="A23" s="8" t="s">
        <v>183</v>
      </c>
      <c r="B23" s="19">
        <v>22202.510000000006</v>
      </c>
      <c r="C23" s="140">
        <v>24717.390000000007</v>
      </c>
      <c r="D23" s="247">
        <f t="shared" si="2"/>
        <v>1.6004817568661806E-2</v>
      </c>
      <c r="E23" s="215">
        <f t="shared" si="3"/>
        <v>1.7642807500906466E-2</v>
      </c>
      <c r="F23" s="52">
        <f t="shared" si="4"/>
        <v>0.11327007622111196</v>
      </c>
      <c r="H23" s="19">
        <v>4847.7449999999999</v>
      </c>
      <c r="I23" s="140">
        <v>5000.4680000000008</v>
      </c>
      <c r="J23" s="247">
        <f t="shared" si="5"/>
        <v>1.5526485116999524E-2</v>
      </c>
      <c r="K23" s="215">
        <f t="shared" si="6"/>
        <v>1.6111351964020047E-2</v>
      </c>
      <c r="L23" s="52">
        <f t="shared" si="7"/>
        <v>3.1503926052216212E-2</v>
      </c>
      <c r="N23" s="27">
        <f t="shared" si="0"/>
        <v>2.1834220545334735</v>
      </c>
      <c r="O23" s="152">
        <f t="shared" si="1"/>
        <v>2.0230566414981515</v>
      </c>
      <c r="P23" s="52">
        <f t="shared" si="8"/>
        <v>-7.344682293666166E-2</v>
      </c>
    </row>
    <row r="24" spans="1:16" ht="20.100000000000001" customHeight="1" x14ac:dyDescent="0.25">
      <c r="A24" s="8" t="s">
        <v>180</v>
      </c>
      <c r="B24" s="19">
        <v>15953.76</v>
      </c>
      <c r="C24" s="140">
        <v>15031.569999999998</v>
      </c>
      <c r="D24" s="247">
        <f t="shared" si="2"/>
        <v>1.150036722578726E-2</v>
      </c>
      <c r="E24" s="215">
        <f t="shared" si="3"/>
        <v>1.0729251589524643E-2</v>
      </c>
      <c r="F24" s="52">
        <f t="shared" si="4"/>
        <v>-5.780392835294014E-2</v>
      </c>
      <c r="H24" s="19">
        <v>3447.8020000000006</v>
      </c>
      <c r="I24" s="140">
        <v>3348.0229999999983</v>
      </c>
      <c r="J24" s="247">
        <f t="shared" si="5"/>
        <v>1.1042710876781103E-2</v>
      </c>
      <c r="K24" s="215">
        <f t="shared" si="6"/>
        <v>1.0787225703001049E-2</v>
      </c>
      <c r="L24" s="52">
        <f t="shared" si="7"/>
        <v>-2.8939886919261099E-2</v>
      </c>
      <c r="N24" s="27">
        <f t="shared" si="0"/>
        <v>2.1611218922686568</v>
      </c>
      <c r="O24" s="152">
        <f t="shared" si="1"/>
        <v>2.2273275512804043</v>
      </c>
      <c r="P24" s="52">
        <f t="shared" si="8"/>
        <v>3.0634856482920306E-2</v>
      </c>
    </row>
    <row r="25" spans="1:16" ht="20.100000000000001" customHeight="1" x14ac:dyDescent="0.25">
      <c r="A25" s="8" t="s">
        <v>188</v>
      </c>
      <c r="B25" s="19">
        <v>42861.049999999981</v>
      </c>
      <c r="C25" s="140">
        <v>40558.699999999997</v>
      </c>
      <c r="D25" s="247">
        <f t="shared" si="2"/>
        <v>3.0896654749904023E-2</v>
      </c>
      <c r="E25" s="215">
        <f t="shared" si="3"/>
        <v>2.8950036253302426E-2</v>
      </c>
      <c r="F25" s="52">
        <f t="shared" si="4"/>
        <v>-5.3716602836374402E-2</v>
      </c>
      <c r="H25" s="19">
        <v>3320.395</v>
      </c>
      <c r="I25" s="140">
        <v>3144.4159999999997</v>
      </c>
      <c r="J25" s="247">
        <f t="shared" si="5"/>
        <v>1.0634648388077268E-2</v>
      </c>
      <c r="K25" s="215">
        <f t="shared" si="6"/>
        <v>1.01312102981753E-2</v>
      </c>
      <c r="L25" s="52">
        <f t="shared" si="7"/>
        <v>-5.2999417238009418E-2</v>
      </c>
      <c r="N25" s="27">
        <f t="shared" si="0"/>
        <v>0.77468820759174162</v>
      </c>
      <c r="O25" s="152">
        <f t="shared" si="1"/>
        <v>0.77527534166529011</v>
      </c>
      <c r="P25" s="52">
        <f t="shared" si="8"/>
        <v>7.5789726472499464E-4</v>
      </c>
    </row>
    <row r="26" spans="1:16" ht="20.100000000000001" customHeight="1" x14ac:dyDescent="0.25">
      <c r="A26" s="8" t="s">
        <v>185</v>
      </c>
      <c r="B26" s="19">
        <v>10129.08</v>
      </c>
      <c r="C26" s="140">
        <v>9784.6399999999976</v>
      </c>
      <c r="D26" s="247">
        <f t="shared" si="2"/>
        <v>7.301610382717128E-3</v>
      </c>
      <c r="E26" s="215">
        <f t="shared" si="3"/>
        <v>6.984091766390762E-3</v>
      </c>
      <c r="F26" s="52">
        <f t="shared" si="4"/>
        <v>-3.4005062651297289E-2</v>
      </c>
      <c r="H26" s="19">
        <v>3081.4480000000003</v>
      </c>
      <c r="I26" s="140">
        <v>2962.5329999999994</v>
      </c>
      <c r="J26" s="247">
        <f t="shared" si="5"/>
        <v>9.869342655359957E-3</v>
      </c>
      <c r="K26" s="215">
        <f t="shared" si="6"/>
        <v>9.5451889439196851E-3</v>
      </c>
      <c r="L26" s="52">
        <f t="shared" si="7"/>
        <v>-3.8590623628891631E-2</v>
      </c>
      <c r="N26" s="27">
        <f t="shared" si="0"/>
        <v>3.0421795464148769</v>
      </c>
      <c r="O26" s="152">
        <f t="shared" si="1"/>
        <v>3.0277383736141545</v>
      </c>
      <c r="P26" s="52">
        <f t="shared" si="8"/>
        <v>-4.7469824119161013E-3</v>
      </c>
    </row>
    <row r="27" spans="1:16" ht="20.100000000000001" customHeight="1" x14ac:dyDescent="0.25">
      <c r="A27" s="8" t="s">
        <v>186</v>
      </c>
      <c r="B27" s="19">
        <v>7816.6200000000008</v>
      </c>
      <c r="C27" s="140">
        <v>8379.3599999999988</v>
      </c>
      <c r="D27" s="247">
        <f t="shared" si="2"/>
        <v>5.6346591940980191E-3</v>
      </c>
      <c r="E27" s="215">
        <f t="shared" si="3"/>
        <v>5.9810293668059429E-3</v>
      </c>
      <c r="F27" s="52">
        <f t="shared" si="4"/>
        <v>7.1992753901302345E-2</v>
      </c>
      <c r="H27" s="19">
        <v>2370.3230000000008</v>
      </c>
      <c r="I27" s="140">
        <v>2794.6860000000001</v>
      </c>
      <c r="J27" s="247">
        <f t="shared" si="5"/>
        <v>7.5917328122625423E-3</v>
      </c>
      <c r="K27" s="215">
        <f t="shared" si="6"/>
        <v>9.004391143972789E-3</v>
      </c>
      <c r="L27" s="52">
        <f t="shared" si="7"/>
        <v>0.17903171846199831</v>
      </c>
      <c r="N27" s="27">
        <f t="shared" si="0"/>
        <v>3.0324142660126761</v>
      </c>
      <c r="O27" s="152">
        <f t="shared" si="1"/>
        <v>3.3352022111473909</v>
      </c>
      <c r="P27" s="52">
        <f t="shared" si="8"/>
        <v>9.985045530499069E-2</v>
      </c>
    </row>
    <row r="28" spans="1:16" ht="20.100000000000001" customHeight="1" x14ac:dyDescent="0.25">
      <c r="A28" s="8" t="s">
        <v>187</v>
      </c>
      <c r="B28" s="19">
        <v>10918.439999999999</v>
      </c>
      <c r="C28" s="140">
        <v>13796.200000000006</v>
      </c>
      <c r="D28" s="247">
        <f t="shared" si="2"/>
        <v>7.870625453355486E-3</v>
      </c>
      <c r="E28" s="215">
        <f t="shared" si="3"/>
        <v>9.847467748172677E-3</v>
      </c>
      <c r="F28" s="52">
        <f t="shared" si="4"/>
        <v>0.26356878821516699</v>
      </c>
      <c r="H28" s="19">
        <v>2192.0700000000002</v>
      </c>
      <c r="I28" s="140">
        <v>2765.3150000000005</v>
      </c>
      <c r="J28" s="247">
        <f t="shared" si="5"/>
        <v>7.0208194181874562E-3</v>
      </c>
      <c r="K28" s="215">
        <f t="shared" si="6"/>
        <v>8.9097586978626984E-3</v>
      </c>
      <c r="L28" s="52">
        <f t="shared" si="7"/>
        <v>0.26150852846852535</v>
      </c>
      <c r="N28" s="27">
        <f t="shared" si="0"/>
        <v>2.0076769208788074</v>
      </c>
      <c r="O28" s="152">
        <f t="shared" si="1"/>
        <v>2.0044033864397437</v>
      </c>
      <c r="P28" s="52">
        <f t="shared" si="8"/>
        <v>-1.6305085768634773E-3</v>
      </c>
    </row>
    <row r="29" spans="1:16" ht="20.100000000000001" customHeight="1" x14ac:dyDescent="0.25">
      <c r="A29" s="8" t="s">
        <v>181</v>
      </c>
      <c r="B29" s="19">
        <v>1170.5699999999997</v>
      </c>
      <c r="C29" s="140">
        <v>1338.1100000000001</v>
      </c>
      <c r="D29" s="247">
        <f t="shared" si="2"/>
        <v>8.4381267259190241E-4</v>
      </c>
      <c r="E29" s="215">
        <f t="shared" si="3"/>
        <v>9.5511771853896987E-4</v>
      </c>
      <c r="F29" s="52">
        <f>(C29-B29)/B29</f>
        <v>0.14312685272986703</v>
      </c>
      <c r="H29" s="19">
        <v>2358.4180000000001</v>
      </c>
      <c r="I29" s="140">
        <v>2729.0609999999992</v>
      </c>
      <c r="J29" s="247">
        <f t="shared" si="5"/>
        <v>7.5536031653199139E-3</v>
      </c>
      <c r="K29" s="215">
        <f t="shared" si="6"/>
        <v>8.7929494403884787E-3</v>
      </c>
      <c r="L29" s="52">
        <f>(I29-H29)/H29</f>
        <v>0.15715746742095724</v>
      </c>
      <c r="N29" s="27">
        <f t="shared" si="0"/>
        <v>20.147603304373089</v>
      </c>
      <c r="O29" s="152">
        <f t="shared" si="1"/>
        <v>20.394892796556331</v>
      </c>
      <c r="P29" s="52">
        <f>(O29-N29)/N29</f>
        <v>1.2273891263759756E-2</v>
      </c>
    </row>
    <row r="30" spans="1:16" ht="20.100000000000001" customHeight="1" x14ac:dyDescent="0.25">
      <c r="A30" s="8" t="s">
        <v>189</v>
      </c>
      <c r="B30" s="19">
        <v>8779.510000000002</v>
      </c>
      <c r="C30" s="140">
        <v>5918.66</v>
      </c>
      <c r="D30" s="247">
        <f t="shared" si="2"/>
        <v>6.3287644456524062E-3</v>
      </c>
      <c r="E30" s="215">
        <f t="shared" si="3"/>
        <v>4.2246280470274187E-3</v>
      </c>
      <c r="F30" s="52">
        <f t="shared" si="4"/>
        <v>-0.32585531538776097</v>
      </c>
      <c r="H30" s="19">
        <v>3037.0629999999996</v>
      </c>
      <c r="I30" s="140">
        <v>2294.7150000000001</v>
      </c>
      <c r="J30" s="247">
        <f t="shared" si="5"/>
        <v>9.7271852106267809E-3</v>
      </c>
      <c r="K30" s="215">
        <f t="shared" si="6"/>
        <v>7.3935001728070767E-3</v>
      </c>
      <c r="L30" s="52">
        <f t="shared" si="7"/>
        <v>-0.24442956896185544</v>
      </c>
      <c r="N30" s="27">
        <f t="shared" si="0"/>
        <v>3.4592625328748405</v>
      </c>
      <c r="O30" s="152">
        <f t="shared" si="1"/>
        <v>3.8770853537794032</v>
      </c>
      <c r="P30" s="52">
        <f t="shared" si="8"/>
        <v>0.12078378467485917</v>
      </c>
    </row>
    <row r="31" spans="1:16" ht="20.100000000000001" customHeight="1" x14ac:dyDescent="0.25">
      <c r="A31" s="8" t="s">
        <v>190</v>
      </c>
      <c r="B31" s="19">
        <v>9596.5099999999984</v>
      </c>
      <c r="C31" s="140">
        <v>7709.3200000000006</v>
      </c>
      <c r="D31" s="247">
        <f t="shared" si="2"/>
        <v>6.9177039823803089E-3</v>
      </c>
      <c r="E31" s="215">
        <f t="shared" si="3"/>
        <v>5.5027674330861073E-3</v>
      </c>
      <c r="F31" s="52">
        <f t="shared" si="4"/>
        <v>-0.19665378351088031</v>
      </c>
      <c r="H31" s="19">
        <v>2840.2230000000004</v>
      </c>
      <c r="I31" s="140">
        <v>2290.3009999999995</v>
      </c>
      <c r="J31" s="247">
        <f t="shared" si="5"/>
        <v>9.0967408843616454E-3</v>
      </c>
      <c r="K31" s="215">
        <f t="shared" si="6"/>
        <v>7.3792784024509428E-3</v>
      </c>
      <c r="L31" s="52">
        <f t="shared" si="7"/>
        <v>-0.19361930383635401</v>
      </c>
      <c r="N31" s="27">
        <f t="shared" si="0"/>
        <v>2.9596415780320147</v>
      </c>
      <c r="O31" s="152">
        <f t="shared" si="1"/>
        <v>2.9708210322051745</v>
      </c>
      <c r="P31" s="52">
        <f t="shared" si="8"/>
        <v>3.7773000136703946E-3</v>
      </c>
    </row>
    <row r="32" spans="1:16" ht="20.100000000000001" customHeight="1" thickBot="1" x14ac:dyDescent="0.3">
      <c r="A32" s="8" t="s">
        <v>17</v>
      </c>
      <c r="B32" s="19">
        <f>B33-SUM(B7:B31)</f>
        <v>128210.83000000054</v>
      </c>
      <c r="C32" s="140">
        <f>C33-SUM(C7:C31)</f>
        <v>133318.81999999913</v>
      </c>
      <c r="D32" s="247">
        <f t="shared" si="2"/>
        <v>9.2421575059609032E-2</v>
      </c>
      <c r="E32" s="215">
        <f t="shared" si="3"/>
        <v>9.5160463038693938E-2</v>
      </c>
      <c r="F32" s="52">
        <f t="shared" si="4"/>
        <v>3.9840550131362319E-2</v>
      </c>
      <c r="H32" s="19">
        <f>H33-SUM(H7:H31)</f>
        <v>28448.333999999915</v>
      </c>
      <c r="I32" s="142">
        <f>I33-SUM(I7:I31)</f>
        <v>28887.429999999993</v>
      </c>
      <c r="J32" s="247">
        <f t="shared" si="5"/>
        <v>9.1115071946736112E-2</v>
      </c>
      <c r="K32" s="215">
        <f t="shared" si="6"/>
        <v>9.3074398649484691E-2</v>
      </c>
      <c r="L32" s="52">
        <f t="shared" si="7"/>
        <v>1.5434858153735086E-2</v>
      </c>
      <c r="N32" s="27">
        <f t="shared" si="0"/>
        <v>2.2188713699146785</v>
      </c>
      <c r="O32" s="152">
        <f t="shared" si="1"/>
        <v>2.1667931054295395</v>
      </c>
      <c r="P32" s="52">
        <f t="shared" si="8"/>
        <v>-2.3470609964714412E-2</v>
      </c>
    </row>
    <row r="33" spans="1:16" ht="26.25" customHeight="1" thickBot="1" x14ac:dyDescent="0.3">
      <c r="A33" s="12" t="s">
        <v>18</v>
      </c>
      <c r="B33" s="17">
        <v>1387239.1800000006</v>
      </c>
      <c r="C33" s="145">
        <v>1400989.6099999989</v>
      </c>
      <c r="D33" s="243">
        <f>SUM(D7:D32)</f>
        <v>0.99999999999999978</v>
      </c>
      <c r="E33" s="244">
        <f>SUM(E7:E32)</f>
        <v>1</v>
      </c>
      <c r="F33" s="57">
        <f t="shared" si="4"/>
        <v>9.9120830771217833E-3</v>
      </c>
      <c r="G33" s="1"/>
      <c r="H33" s="17">
        <v>312224.23899999983</v>
      </c>
      <c r="I33" s="145">
        <v>310369.23599999998</v>
      </c>
      <c r="J33" s="243">
        <f>SUM(J7:J32)</f>
        <v>1</v>
      </c>
      <c r="K33" s="244">
        <f>SUM(K7:K32)</f>
        <v>0.99999999999999978</v>
      </c>
      <c r="L33" s="57">
        <f t="shared" si="7"/>
        <v>-5.9412523702230963E-3</v>
      </c>
      <c r="N33" s="29">
        <f t="shared" si="0"/>
        <v>2.2506878662409151</v>
      </c>
      <c r="O33" s="146">
        <f t="shared" si="1"/>
        <v>2.2153571574310265</v>
      </c>
      <c r="P33" s="57">
        <f t="shared" si="8"/>
        <v>-1.5697738162554622E-2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B37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H37</f>
        <v>jan-jun</v>
      </c>
      <c r="K37" s="372"/>
      <c r="L37" s="131" t="str">
        <f>F37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174</v>
      </c>
      <c r="B39" s="39">
        <v>76810.25999999998</v>
      </c>
      <c r="C39" s="147">
        <v>83822.249999999985</v>
      </c>
      <c r="D39" s="247">
        <f t="shared" ref="D39:D61" si="9">B39/$B$62</f>
        <v>0.13332438142669381</v>
      </c>
      <c r="E39" s="246">
        <f t="shared" ref="E39:E61" si="10">C39/$C$62</f>
        <v>0.14545530740144089</v>
      </c>
      <c r="F39" s="52">
        <f>(C39-B39)/B39</f>
        <v>9.1289757383974574E-2</v>
      </c>
      <c r="H39" s="39">
        <v>17017.442000000003</v>
      </c>
      <c r="I39" s="147">
        <v>19324.930999999997</v>
      </c>
      <c r="J39" s="247">
        <f t="shared" ref="J39:J61" si="11">H39/$H$62</f>
        <v>0.15560785366829882</v>
      </c>
      <c r="K39" s="246">
        <f t="shared" ref="K39:K61" si="12">I39/$I$62</f>
        <v>0.17078508074181845</v>
      </c>
      <c r="L39" s="52">
        <f>(I39-H39)/H39</f>
        <v>0.13559552604909678</v>
      </c>
      <c r="N39" s="27">
        <f t="shared" ref="N39:N62" si="13">(H39/B39)*10</f>
        <v>2.2155167812216763</v>
      </c>
      <c r="O39" s="151">
        <f t="shared" ref="O39:O62" si="14">(I39/C39)*10</f>
        <v>2.3054655535970463</v>
      </c>
      <c r="P39" s="61">
        <f t="shared" si="8"/>
        <v>4.0599454329463769E-2</v>
      </c>
    </row>
    <row r="40" spans="1:16" ht="20.100000000000001" customHeight="1" x14ac:dyDescent="0.25">
      <c r="A40" s="38" t="s">
        <v>171</v>
      </c>
      <c r="B40" s="19">
        <v>91489.729999999952</v>
      </c>
      <c r="C40" s="140">
        <v>94015.950000000012</v>
      </c>
      <c r="D40" s="247">
        <f t="shared" si="9"/>
        <v>0.15880445736214446</v>
      </c>
      <c r="E40" s="215">
        <f t="shared" si="10"/>
        <v>0.1631442595240345</v>
      </c>
      <c r="F40" s="52">
        <f t="shared" ref="F40:F62" si="15">(C40-B40)/B40</f>
        <v>2.761206093842512E-2</v>
      </c>
      <c r="H40" s="19">
        <v>16803.767999999993</v>
      </c>
      <c r="I40" s="140">
        <v>17451.018</v>
      </c>
      <c r="J40" s="247">
        <f t="shared" si="11"/>
        <v>0.15365401404159573</v>
      </c>
      <c r="K40" s="215">
        <f t="shared" si="12"/>
        <v>0.15422427734189206</v>
      </c>
      <c r="L40" s="52">
        <f t="shared" ref="L40:L62" si="16">(I40-H40)/H40</f>
        <v>3.8518146644253098E-2</v>
      </c>
      <c r="N40" s="27">
        <f t="shared" si="13"/>
        <v>1.8366835272111963</v>
      </c>
      <c r="O40" s="152">
        <f t="shared" si="14"/>
        <v>1.856176319018209</v>
      </c>
      <c r="P40" s="52">
        <f t="shared" si="8"/>
        <v>1.0613037857757872E-2</v>
      </c>
    </row>
    <row r="41" spans="1:16" ht="20.100000000000001" customHeight="1" x14ac:dyDescent="0.25">
      <c r="A41" s="38" t="s">
        <v>166</v>
      </c>
      <c r="B41" s="19">
        <v>75629.429999999949</v>
      </c>
      <c r="C41" s="140">
        <v>79546.36</v>
      </c>
      <c r="D41" s="247">
        <f t="shared" si="9"/>
        <v>0.13127474080159912</v>
      </c>
      <c r="E41" s="215">
        <f t="shared" si="10"/>
        <v>0.13803542909508731</v>
      </c>
      <c r="F41" s="52">
        <f t="shared" si="15"/>
        <v>5.1791081857949395E-2</v>
      </c>
      <c r="H41" s="19">
        <v>14179.811</v>
      </c>
      <c r="I41" s="140">
        <v>14877.047000000004</v>
      </c>
      <c r="J41" s="247">
        <f t="shared" si="11"/>
        <v>0.12966049510450123</v>
      </c>
      <c r="K41" s="215">
        <f t="shared" si="12"/>
        <v>0.13147667503158633</v>
      </c>
      <c r="L41" s="52">
        <f t="shared" si="16"/>
        <v>4.9171036200694386E-2</v>
      </c>
      <c r="N41" s="27">
        <f t="shared" si="13"/>
        <v>1.8749065013447819</v>
      </c>
      <c r="O41" s="152">
        <f t="shared" si="14"/>
        <v>1.870236048513094</v>
      </c>
      <c r="P41" s="52">
        <f t="shared" si="8"/>
        <v>-2.4910323945956676E-3</v>
      </c>
    </row>
    <row r="42" spans="1:16" ht="20.100000000000001" customHeight="1" x14ac:dyDescent="0.25">
      <c r="A42" s="38" t="s">
        <v>176</v>
      </c>
      <c r="B42" s="19">
        <v>120230.37999999999</v>
      </c>
      <c r="C42" s="140">
        <v>116909.18</v>
      </c>
      <c r="D42" s="247">
        <f t="shared" si="9"/>
        <v>0.20869140453627344</v>
      </c>
      <c r="E42" s="215">
        <f t="shared" si="10"/>
        <v>0.20287048742965486</v>
      </c>
      <c r="F42" s="52">
        <f t="shared" si="15"/>
        <v>-2.762363389353005E-2</v>
      </c>
      <c r="H42" s="19">
        <v>10614.441000000003</v>
      </c>
      <c r="I42" s="140">
        <v>12323.950999999997</v>
      </c>
      <c r="J42" s="247">
        <f t="shared" si="11"/>
        <v>9.7058675557630314E-2</v>
      </c>
      <c r="K42" s="215">
        <f t="shared" si="12"/>
        <v>0.10891355661726368</v>
      </c>
      <c r="L42" s="52">
        <f t="shared" si="16"/>
        <v>0.1610551135005597</v>
      </c>
      <c r="N42" s="27">
        <f t="shared" si="13"/>
        <v>0.88284184080595962</v>
      </c>
      <c r="O42" s="152">
        <f t="shared" si="14"/>
        <v>1.054147415968532</v>
      </c>
      <c r="P42" s="52">
        <f t="shared" si="8"/>
        <v>0.1940388042847912</v>
      </c>
    </row>
    <row r="43" spans="1:16" ht="20.100000000000001" customHeight="1" x14ac:dyDescent="0.25">
      <c r="A43" s="38" t="s">
        <v>179</v>
      </c>
      <c r="B43" s="19">
        <v>47984.35</v>
      </c>
      <c r="C43" s="140">
        <v>44596.46</v>
      </c>
      <c r="D43" s="247">
        <f t="shared" si="9"/>
        <v>8.3289443127936E-2</v>
      </c>
      <c r="E43" s="215">
        <f t="shared" si="10"/>
        <v>7.7387469297424766E-2</v>
      </c>
      <c r="F43" s="52">
        <f t="shared" si="15"/>
        <v>-7.0604061532562171E-2</v>
      </c>
      <c r="H43" s="19">
        <v>11201.222999999998</v>
      </c>
      <c r="I43" s="140">
        <v>10290.861999999997</v>
      </c>
      <c r="J43" s="247">
        <f t="shared" si="11"/>
        <v>0.10242422271749083</v>
      </c>
      <c r="K43" s="215">
        <f t="shared" si="12"/>
        <v>9.0946027055564191E-2</v>
      </c>
      <c r="L43" s="52">
        <f t="shared" si="16"/>
        <v>-8.1273357382493056E-2</v>
      </c>
      <c r="N43" s="27">
        <f t="shared" si="13"/>
        <v>2.3343492201103064</v>
      </c>
      <c r="O43" s="152">
        <f t="shared" si="14"/>
        <v>2.3075513168533996</v>
      </c>
      <c r="P43" s="52">
        <f t="shared" si="8"/>
        <v>-1.1479817598002961E-2</v>
      </c>
    </row>
    <row r="44" spans="1:16" ht="20.100000000000001" customHeight="1" x14ac:dyDescent="0.25">
      <c r="A44" s="38" t="s">
        <v>173</v>
      </c>
      <c r="B44" s="19">
        <v>33835.49</v>
      </c>
      <c r="C44" s="140">
        <v>22805.52</v>
      </c>
      <c r="D44" s="247">
        <f t="shared" si="9"/>
        <v>5.8730380218984878E-2</v>
      </c>
      <c r="E44" s="215">
        <f t="shared" si="10"/>
        <v>3.9574026252572662E-2</v>
      </c>
      <c r="F44" s="52">
        <f t="shared" si="15"/>
        <v>-0.32598818577771443</v>
      </c>
      <c r="H44" s="19">
        <v>7995.0720000000038</v>
      </c>
      <c r="I44" s="140">
        <v>6262.8569999999991</v>
      </c>
      <c r="J44" s="247">
        <f t="shared" si="11"/>
        <v>7.310710939067773E-2</v>
      </c>
      <c r="K44" s="215">
        <f t="shared" si="12"/>
        <v>5.5348323800973098E-2</v>
      </c>
      <c r="L44" s="52">
        <f t="shared" si="16"/>
        <v>-0.21666033776806562</v>
      </c>
      <c r="N44" s="27">
        <f t="shared" si="13"/>
        <v>2.3629248460713894</v>
      </c>
      <c r="O44" s="152">
        <f t="shared" si="14"/>
        <v>2.7462022352483078</v>
      </c>
      <c r="P44" s="52">
        <f t="shared" si="8"/>
        <v>0.16220464642121701</v>
      </c>
    </row>
    <row r="45" spans="1:16" ht="20.100000000000001" customHeight="1" x14ac:dyDescent="0.25">
      <c r="A45" s="38" t="s">
        <v>175</v>
      </c>
      <c r="B45" s="19">
        <v>16958.210000000003</v>
      </c>
      <c r="C45" s="140">
        <v>24047.350000000009</v>
      </c>
      <c r="D45" s="247">
        <f t="shared" si="9"/>
        <v>2.9435427745641982E-2</v>
      </c>
      <c r="E45" s="215">
        <f t="shared" si="10"/>
        <v>4.1728952473120695E-2</v>
      </c>
      <c r="F45" s="52">
        <f t="shared" si="15"/>
        <v>0.41803586581366814</v>
      </c>
      <c r="H45" s="19">
        <v>4562.4269999999997</v>
      </c>
      <c r="I45" s="140">
        <v>6259.3059999999987</v>
      </c>
      <c r="J45" s="247">
        <f t="shared" si="11"/>
        <v>4.1718930082928762E-2</v>
      </c>
      <c r="K45" s="215">
        <f t="shared" si="12"/>
        <v>5.5316941654164176E-2</v>
      </c>
      <c r="L45" s="52">
        <f t="shared" si="16"/>
        <v>0.37192463572567824</v>
      </c>
      <c r="N45" s="27">
        <f t="shared" si="13"/>
        <v>2.6903942102379901</v>
      </c>
      <c r="O45" s="152">
        <f t="shared" si="14"/>
        <v>2.6029088444256838</v>
      </c>
      <c r="P45" s="52">
        <f t="shared" si="8"/>
        <v>-3.2517675469041163E-2</v>
      </c>
    </row>
    <row r="46" spans="1:16" ht="20.100000000000001" customHeight="1" x14ac:dyDescent="0.25">
      <c r="A46" s="38" t="s">
        <v>184</v>
      </c>
      <c r="B46" s="19">
        <v>30401.889999999992</v>
      </c>
      <c r="C46" s="140">
        <v>25190.720000000005</v>
      </c>
      <c r="D46" s="247">
        <f t="shared" si="9"/>
        <v>5.2770465540051402E-2</v>
      </c>
      <c r="E46" s="215">
        <f t="shared" si="10"/>
        <v>4.3713022750685247E-2</v>
      </c>
      <c r="F46" s="52">
        <f t="shared" si="15"/>
        <v>-0.17140940908607946</v>
      </c>
      <c r="H46" s="19">
        <v>6474.8390000000009</v>
      </c>
      <c r="I46" s="140">
        <v>5320.3260000000018</v>
      </c>
      <c r="J46" s="247">
        <f t="shared" si="11"/>
        <v>5.9206066319356002E-2</v>
      </c>
      <c r="K46" s="215">
        <f t="shared" si="12"/>
        <v>4.7018657167924499E-2</v>
      </c>
      <c r="L46" s="52">
        <f t="shared" si="16"/>
        <v>-0.17830759961753473</v>
      </c>
      <c r="N46" s="27">
        <f t="shared" si="13"/>
        <v>2.1297488412726979</v>
      </c>
      <c r="O46" s="152">
        <f t="shared" si="14"/>
        <v>2.1120182352866457</v>
      </c>
      <c r="P46" s="52">
        <f t="shared" si="8"/>
        <v>-8.3252098287123714E-3</v>
      </c>
    </row>
    <row r="47" spans="1:16" ht="20.100000000000001" customHeight="1" x14ac:dyDescent="0.25">
      <c r="A47" s="38" t="s">
        <v>183</v>
      </c>
      <c r="B47" s="19">
        <v>22202.510000000006</v>
      </c>
      <c r="C47" s="140">
        <v>24717.390000000007</v>
      </c>
      <c r="D47" s="247">
        <f t="shared" si="9"/>
        <v>3.853828787807756E-2</v>
      </c>
      <c r="E47" s="215">
        <f t="shared" si="10"/>
        <v>4.2891661350194038E-2</v>
      </c>
      <c r="F47" s="52">
        <f t="shared" si="15"/>
        <v>0.11327007622111196</v>
      </c>
      <c r="H47" s="19">
        <v>4847.7449999999999</v>
      </c>
      <c r="I47" s="140">
        <v>5000.4680000000008</v>
      </c>
      <c r="J47" s="247">
        <f t="shared" si="11"/>
        <v>4.4327883978169405E-2</v>
      </c>
      <c r="K47" s="215">
        <f t="shared" si="12"/>
        <v>4.4191895491211823E-2</v>
      </c>
      <c r="L47" s="52">
        <f t="shared" si="16"/>
        <v>3.1503926052216212E-2</v>
      </c>
      <c r="N47" s="27">
        <f t="shared" si="13"/>
        <v>2.1834220545334735</v>
      </c>
      <c r="O47" s="152">
        <f t="shared" si="14"/>
        <v>2.0230566414981515</v>
      </c>
      <c r="P47" s="52">
        <f t="shared" si="8"/>
        <v>-7.344682293666166E-2</v>
      </c>
    </row>
    <row r="48" spans="1:16" ht="20.100000000000001" customHeight="1" x14ac:dyDescent="0.25">
      <c r="A48" s="38" t="s">
        <v>180</v>
      </c>
      <c r="B48" s="19">
        <v>15953.76</v>
      </c>
      <c r="C48" s="140">
        <v>15031.569999999998</v>
      </c>
      <c r="D48" s="247">
        <f t="shared" si="9"/>
        <v>2.7691940939009077E-2</v>
      </c>
      <c r="E48" s="215">
        <f t="shared" si="10"/>
        <v>2.6084024648303724E-2</v>
      </c>
      <c r="F48" s="52">
        <f t="shared" si="15"/>
        <v>-5.780392835294014E-2</v>
      </c>
      <c r="H48" s="19">
        <v>3447.8020000000006</v>
      </c>
      <c r="I48" s="140">
        <v>3348.0229999999983</v>
      </c>
      <c r="J48" s="247">
        <f t="shared" si="11"/>
        <v>3.1526775239972493E-2</v>
      </c>
      <c r="K48" s="215">
        <f t="shared" si="12"/>
        <v>2.9588327036224087E-2</v>
      </c>
      <c r="L48" s="52">
        <f t="shared" si="16"/>
        <v>-2.8939886919261099E-2</v>
      </c>
      <c r="N48" s="27">
        <f t="shared" si="13"/>
        <v>2.1611218922686568</v>
      </c>
      <c r="O48" s="152">
        <f t="shared" si="14"/>
        <v>2.2273275512804043</v>
      </c>
      <c r="P48" s="52">
        <f t="shared" si="8"/>
        <v>3.0634856482920306E-2</v>
      </c>
    </row>
    <row r="49" spans="1:16" ht="20.100000000000001" customHeight="1" x14ac:dyDescent="0.25">
      <c r="A49" s="38" t="s">
        <v>185</v>
      </c>
      <c r="B49" s="19">
        <v>10129.08</v>
      </c>
      <c r="C49" s="140">
        <v>9784.6399999999976</v>
      </c>
      <c r="D49" s="247">
        <f t="shared" si="9"/>
        <v>1.7581678872347212E-2</v>
      </c>
      <c r="E49" s="215">
        <f t="shared" si="10"/>
        <v>1.6979117346676263E-2</v>
      </c>
      <c r="F49" s="52">
        <f t="shared" si="15"/>
        <v>-3.4005062651297289E-2</v>
      </c>
      <c r="H49" s="19">
        <v>3081.4480000000003</v>
      </c>
      <c r="I49" s="140">
        <v>2962.5329999999994</v>
      </c>
      <c r="J49" s="247">
        <f t="shared" si="11"/>
        <v>2.8176826427289837E-2</v>
      </c>
      <c r="K49" s="215">
        <f t="shared" si="12"/>
        <v>2.6181539152988521E-2</v>
      </c>
      <c r="L49" s="52">
        <f t="shared" si="16"/>
        <v>-3.8590623628891631E-2</v>
      </c>
      <c r="N49" s="27">
        <f t="shared" si="13"/>
        <v>3.0421795464148769</v>
      </c>
      <c r="O49" s="152">
        <f t="shared" si="14"/>
        <v>3.0277383736141545</v>
      </c>
      <c r="P49" s="52">
        <f t="shared" si="8"/>
        <v>-4.7469824119161013E-3</v>
      </c>
    </row>
    <row r="50" spans="1:16" ht="20.100000000000001" customHeight="1" x14ac:dyDescent="0.25">
      <c r="A50" s="38" t="s">
        <v>190</v>
      </c>
      <c r="B50" s="19">
        <v>9596.5099999999984</v>
      </c>
      <c r="C50" s="140">
        <v>7709.3200000000006</v>
      </c>
      <c r="D50" s="247">
        <f t="shared" si="9"/>
        <v>1.6657263751028595E-2</v>
      </c>
      <c r="E50" s="215">
        <f t="shared" si="10"/>
        <v>1.3377850277892523E-2</v>
      </c>
      <c r="F50" s="52">
        <f t="shared" si="15"/>
        <v>-0.19665378351088031</v>
      </c>
      <c r="H50" s="19">
        <v>2840.2230000000004</v>
      </c>
      <c r="I50" s="140">
        <v>2290.3009999999995</v>
      </c>
      <c r="J50" s="247">
        <f t="shared" si="11"/>
        <v>2.5971059867243074E-2</v>
      </c>
      <c r="K50" s="215">
        <f t="shared" si="12"/>
        <v>2.0240653961872749E-2</v>
      </c>
      <c r="L50" s="52">
        <f t="shared" si="16"/>
        <v>-0.19361930383635401</v>
      </c>
      <c r="N50" s="27">
        <f t="shared" si="13"/>
        <v>2.9596415780320147</v>
      </c>
      <c r="O50" s="152">
        <f t="shared" si="14"/>
        <v>2.9708210322051745</v>
      </c>
      <c r="P50" s="52">
        <f t="shared" si="8"/>
        <v>3.7773000136703946E-3</v>
      </c>
    </row>
    <row r="51" spans="1:16" ht="20.100000000000001" customHeight="1" x14ac:dyDescent="0.25">
      <c r="A51" s="38" t="s">
        <v>192</v>
      </c>
      <c r="B51" s="19">
        <v>4585.3400000000011</v>
      </c>
      <c r="C51" s="140">
        <v>7190.4200000000028</v>
      </c>
      <c r="D51" s="247">
        <f t="shared" si="9"/>
        <v>7.959061968167749E-3</v>
      </c>
      <c r="E51" s="215">
        <f t="shared" si="10"/>
        <v>1.2477412040901659E-2</v>
      </c>
      <c r="F51" s="52">
        <f t="shared" si="15"/>
        <v>0.56813235223560332</v>
      </c>
      <c r="H51" s="19">
        <v>1441.4960000000001</v>
      </c>
      <c r="I51" s="140">
        <v>2268.1879999999996</v>
      </c>
      <c r="J51" s="247">
        <f t="shared" si="11"/>
        <v>1.3181070259057622E-2</v>
      </c>
      <c r="K51" s="215">
        <f t="shared" si="12"/>
        <v>2.0045229176633216E-2</v>
      </c>
      <c r="L51" s="52">
        <f t="shared" si="16"/>
        <v>0.57349586818138898</v>
      </c>
      <c r="N51" s="27">
        <f t="shared" si="13"/>
        <v>3.1437058102561637</v>
      </c>
      <c r="O51" s="152">
        <f t="shared" si="14"/>
        <v>3.1544582931177856</v>
      </c>
      <c r="P51" s="52">
        <f t="shared" si="8"/>
        <v>3.4203209557785341E-3</v>
      </c>
    </row>
    <row r="52" spans="1:16" ht="20.100000000000001" customHeight="1" x14ac:dyDescent="0.25">
      <c r="A52" s="38" t="s">
        <v>191</v>
      </c>
      <c r="B52" s="19">
        <v>6937.6800000000012</v>
      </c>
      <c r="C52" s="140">
        <v>8570.26</v>
      </c>
      <c r="D52" s="247">
        <f t="shared" si="9"/>
        <v>1.2042165910339915E-2</v>
      </c>
      <c r="E52" s="215">
        <f t="shared" si="10"/>
        <v>1.4871824638568792E-2</v>
      </c>
      <c r="F52" s="52">
        <f t="shared" si="15"/>
        <v>0.23532074122761482</v>
      </c>
      <c r="H52" s="19">
        <v>1587.088</v>
      </c>
      <c r="I52" s="140">
        <v>2059.5120000000002</v>
      </c>
      <c r="J52" s="247">
        <f t="shared" si="11"/>
        <v>1.4512366621417779E-2</v>
      </c>
      <c r="K52" s="215">
        <f t="shared" si="12"/>
        <v>1.8201044195642616E-2</v>
      </c>
      <c r="L52" s="52">
        <f t="shared" si="16"/>
        <v>0.29766717409494636</v>
      </c>
      <c r="N52" s="27">
        <f t="shared" ref="N52" si="17">(H52/B52)*10</f>
        <v>2.2876350595588146</v>
      </c>
      <c r="O52" s="152">
        <f t="shared" ref="O52" si="18">(I52/C52)*10</f>
        <v>2.4030916214910634</v>
      </c>
      <c r="P52" s="52">
        <f t="shared" ref="P52" si="19">(O52-N52)/N52</f>
        <v>5.0469834097801987E-2</v>
      </c>
    </row>
    <row r="53" spans="1:16" ht="20.100000000000001" customHeight="1" x14ac:dyDescent="0.25">
      <c r="A53" s="38" t="s">
        <v>195</v>
      </c>
      <c r="B53" s="19">
        <v>3387.1000000000004</v>
      </c>
      <c r="C53" s="140">
        <v>3956.5500000000006</v>
      </c>
      <c r="D53" s="247">
        <f t="shared" si="9"/>
        <v>5.8792017151140328E-3</v>
      </c>
      <c r="E53" s="215">
        <f t="shared" si="10"/>
        <v>6.8657331018813156E-3</v>
      </c>
      <c r="F53" s="52">
        <f t="shared" si="15"/>
        <v>0.16812317321602557</v>
      </c>
      <c r="H53" s="19">
        <v>643.42200000000003</v>
      </c>
      <c r="I53" s="140">
        <v>723.74399999999991</v>
      </c>
      <c r="J53" s="247">
        <f t="shared" si="11"/>
        <v>5.88346453144745E-3</v>
      </c>
      <c r="K53" s="215">
        <f t="shared" si="12"/>
        <v>6.3961251647628985E-3</v>
      </c>
      <c r="L53" s="52">
        <f t="shared" si="16"/>
        <v>0.12483564441377491</v>
      </c>
      <c r="N53" s="27">
        <f t="shared" ref="N53" si="20">(H53/B53)*10</f>
        <v>1.8996250479761447</v>
      </c>
      <c r="O53" s="152">
        <f t="shared" ref="O53" si="21">(I53/C53)*10</f>
        <v>1.8292300109944266</v>
      </c>
      <c r="P53" s="52">
        <f t="shared" ref="P53" si="22">(O53-N53)/N53</f>
        <v>-3.7057332475541313E-2</v>
      </c>
    </row>
    <row r="54" spans="1:16" ht="20.100000000000001" customHeight="1" x14ac:dyDescent="0.25">
      <c r="A54" s="38" t="s">
        <v>194</v>
      </c>
      <c r="B54" s="19">
        <v>3270.7899999999991</v>
      </c>
      <c r="C54" s="140">
        <v>2648.32</v>
      </c>
      <c r="D54" s="247">
        <f t="shared" si="9"/>
        <v>5.6773151598056805E-3</v>
      </c>
      <c r="E54" s="215">
        <f t="shared" si="10"/>
        <v>4.5955841044279296E-3</v>
      </c>
      <c r="F54" s="52">
        <f t="shared" si="15"/>
        <v>-0.19031182069163691</v>
      </c>
      <c r="H54" s="19">
        <v>785.44200000000023</v>
      </c>
      <c r="I54" s="140">
        <v>644.58699999999976</v>
      </c>
      <c r="J54" s="247">
        <f t="shared" si="11"/>
        <v>7.1820984493989153E-3</v>
      </c>
      <c r="K54" s="215">
        <f t="shared" si="12"/>
        <v>5.6965710687467142E-3</v>
      </c>
      <c r="L54" s="52">
        <f t="shared" si="16"/>
        <v>-0.17933214674030729</v>
      </c>
      <c r="N54" s="27">
        <f t="shared" ref="N54" si="23">(H54/B54)*10</f>
        <v>2.4013831520825257</v>
      </c>
      <c r="O54" s="152">
        <f t="shared" ref="O54" si="24">(I54/C54)*10</f>
        <v>2.4339468040115988</v>
      </c>
      <c r="P54" s="52">
        <f t="shared" ref="P54" si="25">(O54-N54)/N54</f>
        <v>1.3560373279388273E-2</v>
      </c>
    </row>
    <row r="55" spans="1:16" ht="20.100000000000001" customHeight="1" x14ac:dyDescent="0.25">
      <c r="A55" s="38" t="s">
        <v>197</v>
      </c>
      <c r="B55" s="19">
        <v>3073.0500000000006</v>
      </c>
      <c r="C55" s="140">
        <v>1631.6500000000003</v>
      </c>
      <c r="D55" s="247">
        <f t="shared" si="9"/>
        <v>5.3340854508668713E-3</v>
      </c>
      <c r="E55" s="215">
        <f t="shared" si="10"/>
        <v>2.8313741556873157E-3</v>
      </c>
      <c r="F55" s="52">
        <f t="shared" si="15"/>
        <v>-0.46904541091098423</v>
      </c>
      <c r="H55" s="19">
        <v>736.47900000000016</v>
      </c>
      <c r="I55" s="140">
        <v>443.86800000000005</v>
      </c>
      <c r="J55" s="247">
        <f t="shared" si="11"/>
        <v>6.7343797300308149E-3</v>
      </c>
      <c r="K55" s="215">
        <f t="shared" si="12"/>
        <v>3.9227064882513419E-3</v>
      </c>
      <c r="L55" s="52">
        <f t="shared" si="16"/>
        <v>-0.39731071761720299</v>
      </c>
      <c r="N55" s="27">
        <f t="shared" ref="N55:N56" si="26">(H55/B55)*10</f>
        <v>2.3965734368135889</v>
      </c>
      <c r="O55" s="152">
        <f t="shared" ref="O55:O56" si="27">(I55/C55)*10</f>
        <v>2.7203628229093244</v>
      </c>
      <c r="P55" s="52">
        <f t="shared" ref="P55:P56" si="28">(O55-N55)/N55</f>
        <v>0.13510513849566655</v>
      </c>
    </row>
    <row r="56" spans="1:16" ht="20.100000000000001" customHeight="1" x14ac:dyDescent="0.25">
      <c r="A56" s="38" t="s">
        <v>193</v>
      </c>
      <c r="B56" s="19">
        <v>1105.9899999999998</v>
      </c>
      <c r="C56" s="140">
        <v>1138.54</v>
      </c>
      <c r="D56" s="247">
        <f t="shared" si="9"/>
        <v>1.9197361474119358E-3</v>
      </c>
      <c r="E56" s="215">
        <f t="shared" si="10"/>
        <v>1.9756888617143602E-3</v>
      </c>
      <c r="F56" s="52">
        <f t="shared" si="15"/>
        <v>2.9430645846707643E-2</v>
      </c>
      <c r="H56" s="19">
        <v>349.22599999999989</v>
      </c>
      <c r="I56" s="140">
        <v>394.22</v>
      </c>
      <c r="J56" s="247">
        <f t="shared" si="11"/>
        <v>3.1933300142974073E-3</v>
      </c>
      <c r="K56" s="215">
        <f t="shared" si="12"/>
        <v>3.4839397113521223E-3</v>
      </c>
      <c r="L56" s="52">
        <f t="shared" si="16"/>
        <v>0.12883920441204308</v>
      </c>
      <c r="N56" s="27">
        <f t="shared" si="26"/>
        <v>3.1575873199576847</v>
      </c>
      <c r="O56" s="152">
        <f t="shared" si="27"/>
        <v>3.4625046111686903</v>
      </c>
      <c r="P56" s="52">
        <f t="shared" si="28"/>
        <v>9.6566542842302733E-2</v>
      </c>
    </row>
    <row r="57" spans="1:16" ht="20.100000000000001" customHeight="1" x14ac:dyDescent="0.25">
      <c r="A57" s="38" t="s">
        <v>196</v>
      </c>
      <c r="B57" s="19">
        <v>1198.9900000000002</v>
      </c>
      <c r="C57" s="140">
        <v>803.1099999999999</v>
      </c>
      <c r="D57" s="247">
        <f t="shared" si="9"/>
        <v>2.0811620750508029E-3</v>
      </c>
      <c r="E57" s="215">
        <f t="shared" si="10"/>
        <v>1.3936229572359511E-3</v>
      </c>
      <c r="F57" s="52">
        <f t="shared" si="15"/>
        <v>-0.3301778997322749</v>
      </c>
      <c r="H57" s="19">
        <v>278.83600000000001</v>
      </c>
      <c r="I57" s="140">
        <v>241.79899999999989</v>
      </c>
      <c r="J57" s="247">
        <f t="shared" si="11"/>
        <v>2.5496823485841036E-3</v>
      </c>
      <c r="K57" s="215">
        <f t="shared" si="12"/>
        <v>2.1369112126863972E-3</v>
      </c>
      <c r="L57" s="52">
        <f t="shared" si="16"/>
        <v>-0.13282718156909482</v>
      </c>
      <c r="N57" s="27">
        <f t="shared" si="13"/>
        <v>2.325590705510471</v>
      </c>
      <c r="O57" s="152">
        <f t="shared" si="14"/>
        <v>3.0107830807734919</v>
      </c>
      <c r="P57" s="52">
        <f t="shared" si="8"/>
        <v>0.2946315418441699</v>
      </c>
    </row>
    <row r="58" spans="1:16" ht="20.100000000000001" customHeight="1" x14ac:dyDescent="0.25">
      <c r="A58" s="38" t="s">
        <v>198</v>
      </c>
      <c r="B58" s="19">
        <v>493.84</v>
      </c>
      <c r="C58" s="140">
        <v>791.53999999999985</v>
      </c>
      <c r="D58" s="247">
        <f t="shared" si="9"/>
        <v>8.5718903338900939E-4</v>
      </c>
      <c r="E58" s="215">
        <f t="shared" si="10"/>
        <v>1.3735457354167482E-3</v>
      </c>
      <c r="F58" s="52">
        <f t="shared" si="15"/>
        <v>0.60282682650251074</v>
      </c>
      <c r="H58" s="19">
        <v>148.20299999999997</v>
      </c>
      <c r="I58" s="140">
        <v>226.887</v>
      </c>
      <c r="J58" s="247">
        <f t="shared" si="11"/>
        <v>1.3551714022120881E-3</v>
      </c>
      <c r="K58" s="215">
        <f t="shared" si="12"/>
        <v>2.0051256387031324E-3</v>
      </c>
      <c r="L58" s="52">
        <f t="shared" si="16"/>
        <v>0.53092042671201012</v>
      </c>
      <c r="N58" s="27">
        <f t="shared" si="13"/>
        <v>3.0010327231491978</v>
      </c>
      <c r="O58" s="152">
        <f t="shared" si="14"/>
        <v>2.8663996765798321</v>
      </c>
      <c r="P58" s="52">
        <f t="shared" si="8"/>
        <v>-4.4862238765622536E-2</v>
      </c>
    </row>
    <row r="59" spans="1:16" ht="20.100000000000001" customHeight="1" x14ac:dyDescent="0.25">
      <c r="A59" s="38" t="s">
        <v>199</v>
      </c>
      <c r="B59" s="19">
        <v>387.8</v>
      </c>
      <c r="C59" s="140">
        <v>449.18999999999994</v>
      </c>
      <c r="D59" s="247">
        <f t="shared" si="9"/>
        <v>6.7312876062744584E-4</v>
      </c>
      <c r="E59" s="215">
        <f t="shared" si="10"/>
        <v>7.7947167406808141E-4</v>
      </c>
      <c r="F59" s="52">
        <f>(C59-B59)/B59</f>
        <v>0.15830324909747273</v>
      </c>
      <c r="H59" s="19">
        <v>112.20700000000001</v>
      </c>
      <c r="I59" s="140">
        <v>146.09900000000005</v>
      </c>
      <c r="J59" s="247">
        <f t="shared" si="11"/>
        <v>1.0260232082212359E-3</v>
      </c>
      <c r="K59" s="215">
        <f t="shared" si="12"/>
        <v>1.2911574955325297E-3</v>
      </c>
      <c r="L59" s="52">
        <f>(I59-H59)/H59</f>
        <v>0.30204889178037053</v>
      </c>
      <c r="N59" s="27">
        <f t="shared" si="13"/>
        <v>2.8934244455905107</v>
      </c>
      <c r="O59" s="152">
        <f t="shared" si="14"/>
        <v>3.25249894254102</v>
      </c>
      <c r="P59" s="52">
        <f>(O59-N59)/N59</f>
        <v>0.12410018084202189</v>
      </c>
    </row>
    <row r="60" spans="1:16" ht="20.100000000000001" customHeight="1" x14ac:dyDescent="0.25">
      <c r="A60" s="38" t="s">
        <v>200</v>
      </c>
      <c r="B60" s="19">
        <v>68.92</v>
      </c>
      <c r="C60" s="140">
        <v>446.13000000000005</v>
      </c>
      <c r="D60" s="247">
        <f t="shared" si="9"/>
        <v>1.1962876271903963E-4</v>
      </c>
      <c r="E60" s="215">
        <f t="shared" si="10"/>
        <v>7.7416170874684039E-4</v>
      </c>
      <c r="F60" s="52">
        <f>(C60-B60)/B60</f>
        <v>5.4731572838073133</v>
      </c>
      <c r="H60" s="19">
        <v>23.748999999999999</v>
      </c>
      <c r="I60" s="140">
        <v>122.06100000000001</v>
      </c>
      <c r="J60" s="247">
        <f t="shared" si="11"/>
        <v>2.1716136401513388E-4</v>
      </c>
      <c r="K60" s="215">
        <f t="shared" si="12"/>
        <v>1.0787204228789797E-3</v>
      </c>
      <c r="L60" s="52">
        <f>(I60-H60)/H60</f>
        <v>4.1396269316602812</v>
      </c>
      <c r="N60" s="27">
        <f t="shared" si="13"/>
        <v>3.4458792803250144</v>
      </c>
      <c r="O60" s="152">
        <f t="shared" si="14"/>
        <v>2.7359962342814876</v>
      </c>
      <c r="P60" s="52">
        <f>(O60-N60)/N60</f>
        <v>-0.20600926158288715</v>
      </c>
    </row>
    <row r="61" spans="1:16" ht="20.100000000000001" customHeight="1" thickBot="1" x14ac:dyDescent="0.3">
      <c r="A61" s="8" t="s">
        <v>17</v>
      </c>
      <c r="B61" s="19">
        <f>B62-SUM(B39:B60)</f>
        <v>384.52999999979511</v>
      </c>
      <c r="C61" s="140">
        <f>C62-SUM(C39:C60)</f>
        <v>472.52999999991152</v>
      </c>
      <c r="D61" s="247">
        <f t="shared" si="9"/>
        <v>6.6745281671978806E-4</v>
      </c>
      <c r="E61" s="215">
        <f t="shared" si="10"/>
        <v>8.1997317426327741E-4</v>
      </c>
      <c r="F61" s="52">
        <f t="shared" si="15"/>
        <v>0.22885080487910775</v>
      </c>
      <c r="H61" s="19">
        <f>H62-SUM(H39:H60)</f>
        <v>188.68500000004133</v>
      </c>
      <c r="I61" s="140">
        <f>I62-SUM(I39:I60)</f>
        <v>170.9199999999837</v>
      </c>
      <c r="J61" s="247">
        <f t="shared" si="11"/>
        <v>1.725339676163397E-3</v>
      </c>
      <c r="K61" s="215">
        <f t="shared" si="12"/>
        <v>1.5105143713262847E-3</v>
      </c>
      <c r="L61" s="52">
        <f t="shared" si="16"/>
        <v>-9.4151628375619342E-2</v>
      </c>
      <c r="N61" s="27">
        <f t="shared" si="13"/>
        <v>4.9068993316553158</v>
      </c>
      <c r="O61" s="152">
        <f t="shared" si="14"/>
        <v>3.6171248386349166</v>
      </c>
      <c r="P61" s="52">
        <f t="shared" si="8"/>
        <v>-0.26284918557424342</v>
      </c>
    </row>
    <row r="62" spans="1:16" ht="26.25" customHeight="1" thickBot="1" x14ac:dyDescent="0.3">
      <c r="A62" s="12" t="s">
        <v>18</v>
      </c>
      <c r="B62" s="17">
        <v>576115.62999999977</v>
      </c>
      <c r="C62" s="145">
        <v>576274.95000000007</v>
      </c>
      <c r="D62" s="253">
        <f>SUM(D39:D61)</f>
        <v>0.99999999999999978</v>
      </c>
      <c r="E62" s="254">
        <f>SUM(E39:E61)</f>
        <v>1</v>
      </c>
      <c r="F62" s="57">
        <f t="shared" si="15"/>
        <v>2.7654170743518638E-4</v>
      </c>
      <c r="G62" s="1"/>
      <c r="H62" s="17">
        <v>109361.07400000002</v>
      </c>
      <c r="I62" s="145">
        <v>113153.50799999999</v>
      </c>
      <c r="J62" s="253">
        <f>SUM(J39:J61)</f>
        <v>1.0000000000000002</v>
      </c>
      <c r="K62" s="254">
        <f>SUM(K39:K61)</f>
        <v>0.99999999999999989</v>
      </c>
      <c r="L62" s="57">
        <f t="shared" si="16"/>
        <v>3.4678097619999272E-2</v>
      </c>
      <c r="M62" s="1"/>
      <c r="N62" s="29">
        <f t="shared" si="13"/>
        <v>1.8982486901110471</v>
      </c>
      <c r="O62" s="146">
        <f t="shared" si="14"/>
        <v>1.9635333446300238</v>
      </c>
      <c r="P62" s="57">
        <f t="shared" si="8"/>
        <v>3.4392045077696089E-2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F66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168</v>
      </c>
      <c r="B68" s="39">
        <v>123667.41000000003</v>
      </c>
      <c r="C68" s="147">
        <v>120897.46000000002</v>
      </c>
      <c r="D68" s="247">
        <f>B68/$B$96</f>
        <v>0.15246433172850185</v>
      </c>
      <c r="E68" s="246">
        <f>C68/$C$96</f>
        <v>0.14659307741661837</v>
      </c>
      <c r="F68" s="61">
        <f t="shared" ref="F68:F80" si="29">(C68-B68)/B68</f>
        <v>-2.2398382888426393E-2</v>
      </c>
      <c r="H68" s="19">
        <v>35953.307000000001</v>
      </c>
      <c r="I68" s="147">
        <v>36430.931000000019</v>
      </c>
      <c r="J68" s="245">
        <f>H68/$H$96</f>
        <v>0.17722935063149592</v>
      </c>
      <c r="K68" s="246">
        <f>I68/$I$96</f>
        <v>0.18472629627186732</v>
      </c>
      <c r="L68" s="61">
        <f t="shared" ref="L68:L80" si="30">(I68-H68)/H68</f>
        <v>1.3284563781574195E-2</v>
      </c>
      <c r="N68" s="41">
        <f t="shared" ref="N68:N96" si="31">(H68/B68)*10</f>
        <v>2.9072580237590477</v>
      </c>
      <c r="O68" s="149">
        <f t="shared" ref="O68:O96" si="32">(I68/C68)*10</f>
        <v>3.0133743918193163</v>
      </c>
      <c r="P68" s="61">
        <f t="shared" si="8"/>
        <v>3.6500498818148062E-2</v>
      </c>
    </row>
    <row r="69" spans="1:16" ht="20.100000000000001" customHeight="1" x14ac:dyDescent="0.25">
      <c r="A69" s="38" t="s">
        <v>167</v>
      </c>
      <c r="B69" s="19">
        <v>103223.09000000001</v>
      </c>
      <c r="C69" s="140">
        <v>102107.12999999993</v>
      </c>
      <c r="D69" s="247">
        <f t="shared" ref="D69:D95" si="33">B69/$B$96</f>
        <v>0.12725939223438901</v>
      </c>
      <c r="E69" s="215">
        <f t="shared" ref="E69:E95" si="34">C69/$C$96</f>
        <v>0.12380903960164839</v>
      </c>
      <c r="F69" s="52">
        <f t="shared" si="29"/>
        <v>-1.0811147002091093E-2</v>
      </c>
      <c r="H69" s="19">
        <v>32509.59599999999</v>
      </c>
      <c r="I69" s="140">
        <v>30657.684999999994</v>
      </c>
      <c r="J69" s="214">
        <f t="shared" ref="J69:J96" si="35">H69/$H$96</f>
        <v>0.16025381443693831</v>
      </c>
      <c r="K69" s="215">
        <f t="shared" ref="K69:K96" si="36">I69/$I$96</f>
        <v>0.1554525357125674</v>
      </c>
      <c r="L69" s="52">
        <f t="shared" si="30"/>
        <v>-5.6965057332610251E-2</v>
      </c>
      <c r="N69" s="40">
        <f t="shared" si="31"/>
        <v>3.1494499922449508</v>
      </c>
      <c r="O69" s="143">
        <f t="shared" si="32"/>
        <v>3.0025018820918787</v>
      </c>
      <c r="P69" s="52">
        <f t="shared" si="8"/>
        <v>-4.6658340508631602E-2</v>
      </c>
    </row>
    <row r="70" spans="1:16" ht="20.100000000000001" customHeight="1" x14ac:dyDescent="0.25">
      <c r="A70" s="38" t="s">
        <v>169</v>
      </c>
      <c r="B70" s="19">
        <v>81772.530000000042</v>
      </c>
      <c r="C70" s="140">
        <v>78565.289999999994</v>
      </c>
      <c r="D70" s="247">
        <f t="shared" si="33"/>
        <v>0.10081390190187434</v>
      </c>
      <c r="E70" s="215">
        <f t="shared" si="34"/>
        <v>9.5263603050296256E-2</v>
      </c>
      <c r="F70" s="52">
        <f t="shared" si="29"/>
        <v>-3.9221484280846479E-2</v>
      </c>
      <c r="H70" s="19">
        <v>22996.185999999976</v>
      </c>
      <c r="I70" s="140">
        <v>22289.464999999997</v>
      </c>
      <c r="J70" s="214">
        <f t="shared" si="35"/>
        <v>0.1133581150624362</v>
      </c>
      <c r="K70" s="215">
        <f t="shared" si="36"/>
        <v>0.11302072723124792</v>
      </c>
      <c r="L70" s="52">
        <f t="shared" si="30"/>
        <v>-3.0732096183253184E-2</v>
      </c>
      <c r="N70" s="40">
        <f t="shared" si="31"/>
        <v>2.8122140772701987</v>
      </c>
      <c r="O70" s="143">
        <f t="shared" si="32"/>
        <v>2.8370626519675546</v>
      </c>
      <c r="P70" s="52">
        <f t="shared" si="8"/>
        <v>8.8359470561630519E-3</v>
      </c>
    </row>
    <row r="71" spans="1:16" ht="20.100000000000001" customHeight="1" x14ac:dyDescent="0.25">
      <c r="A71" s="38" t="s">
        <v>172</v>
      </c>
      <c r="B71" s="19">
        <v>152418.87999999989</v>
      </c>
      <c r="C71" s="140">
        <v>178675.58999999997</v>
      </c>
      <c r="D71" s="247">
        <f t="shared" si="33"/>
        <v>0.18791080594318821</v>
      </c>
      <c r="E71" s="215">
        <f t="shared" si="34"/>
        <v>0.21665140522662718</v>
      </c>
      <c r="F71" s="52">
        <f t="shared" si="29"/>
        <v>0.1722667821729178</v>
      </c>
      <c r="H71" s="19">
        <v>16801.865999999995</v>
      </c>
      <c r="I71" s="140">
        <v>22158.382999999998</v>
      </c>
      <c r="J71" s="214">
        <f t="shared" si="35"/>
        <v>8.2823641246058635E-2</v>
      </c>
      <c r="K71" s="215">
        <f t="shared" si="36"/>
        <v>0.1123560642181641</v>
      </c>
      <c r="L71" s="52">
        <f t="shared" si="30"/>
        <v>0.31880488750475722</v>
      </c>
      <c r="N71" s="40">
        <f t="shared" si="31"/>
        <v>1.1023480818124374</v>
      </c>
      <c r="O71" s="143">
        <f t="shared" si="32"/>
        <v>1.2401460658392118</v>
      </c>
      <c r="P71" s="52">
        <f t="shared" si="8"/>
        <v>0.12500405842790821</v>
      </c>
    </row>
    <row r="72" spans="1:16" ht="20.100000000000001" customHeight="1" x14ac:dyDescent="0.25">
      <c r="A72" s="38" t="s">
        <v>170</v>
      </c>
      <c r="B72" s="19">
        <v>52392.639999999978</v>
      </c>
      <c r="C72" s="140">
        <v>55641.710000000006</v>
      </c>
      <c r="D72" s="247">
        <f t="shared" si="33"/>
        <v>6.4592675184933279E-2</v>
      </c>
      <c r="E72" s="215">
        <f t="shared" si="34"/>
        <v>6.746783184380406E-2</v>
      </c>
      <c r="F72" s="52">
        <f t="shared" si="29"/>
        <v>6.2013863015874561E-2</v>
      </c>
      <c r="H72" s="19">
        <v>19265.760999999995</v>
      </c>
      <c r="I72" s="140">
        <v>19638.00399999999</v>
      </c>
      <c r="J72" s="214">
        <f t="shared" si="35"/>
        <v>9.4969241951834871E-2</v>
      </c>
      <c r="K72" s="215">
        <f t="shared" si="36"/>
        <v>9.9576256920036202E-2</v>
      </c>
      <c r="L72" s="52">
        <f t="shared" si="30"/>
        <v>1.93214791774898E-2</v>
      </c>
      <c r="N72" s="40">
        <f t="shared" si="31"/>
        <v>3.6771884371545323</v>
      </c>
      <c r="O72" s="143">
        <f t="shared" si="32"/>
        <v>3.5293674475496868</v>
      </c>
      <c r="P72" s="52">
        <f t="shared" ref="P72:P80" si="37">(O72-N72)/N72</f>
        <v>-4.0199460030727101E-2</v>
      </c>
    </row>
    <row r="73" spans="1:16" ht="20.100000000000001" customHeight="1" x14ac:dyDescent="0.25">
      <c r="A73" s="38" t="s">
        <v>177</v>
      </c>
      <c r="B73" s="19">
        <v>39950.180000000015</v>
      </c>
      <c r="C73" s="140">
        <v>37236.94000000001</v>
      </c>
      <c r="D73" s="247">
        <f t="shared" si="33"/>
        <v>4.9252891251893777E-2</v>
      </c>
      <c r="E73" s="215">
        <f t="shared" si="34"/>
        <v>4.5151301178519163E-2</v>
      </c>
      <c r="F73" s="52">
        <f t="shared" si="29"/>
        <v>-6.791558886593263E-2</v>
      </c>
      <c r="H73" s="19">
        <v>13053.916000000001</v>
      </c>
      <c r="I73" s="140">
        <v>12859.029000000004</v>
      </c>
      <c r="J73" s="214">
        <f t="shared" si="35"/>
        <v>6.4348379854962848E-2</v>
      </c>
      <c r="K73" s="215">
        <f t="shared" si="36"/>
        <v>6.5202857451612556E-2</v>
      </c>
      <c r="L73" s="52">
        <f t="shared" si="30"/>
        <v>-1.4929389770854735E-2</v>
      </c>
      <c r="N73" s="40">
        <f t="shared" si="31"/>
        <v>3.2675487319456376</v>
      </c>
      <c r="O73" s="143">
        <f t="shared" si="32"/>
        <v>3.4532990627049376</v>
      </c>
      <c r="P73" s="52">
        <f t="shared" si="37"/>
        <v>5.6846996325804262E-2</v>
      </c>
    </row>
    <row r="74" spans="1:16" ht="20.100000000000001" customHeight="1" x14ac:dyDescent="0.25">
      <c r="A74" s="38" t="s">
        <v>178</v>
      </c>
      <c r="B74" s="19">
        <v>64705.599999999991</v>
      </c>
      <c r="C74" s="140">
        <v>58830.929999999971</v>
      </c>
      <c r="D74" s="247">
        <f t="shared" si="33"/>
        <v>7.9772804032135436E-2</v>
      </c>
      <c r="E74" s="215">
        <f t="shared" si="34"/>
        <v>7.1334890542627191E-2</v>
      </c>
      <c r="F74" s="52">
        <f t="shared" si="29"/>
        <v>-9.0790750723276206E-2</v>
      </c>
      <c r="H74" s="19">
        <v>21308.897999999986</v>
      </c>
      <c r="I74" s="140">
        <v>12273.092999999999</v>
      </c>
      <c r="J74" s="214">
        <f t="shared" si="35"/>
        <v>0.10504074507562766</v>
      </c>
      <c r="K74" s="215">
        <f t="shared" si="36"/>
        <v>6.2231816521246174E-2</v>
      </c>
      <c r="L74" s="52">
        <f t="shared" si="30"/>
        <v>-0.42403905636039901</v>
      </c>
      <c r="N74" s="40">
        <f t="shared" si="31"/>
        <v>3.293207697633588</v>
      </c>
      <c r="O74" s="143">
        <f t="shared" si="32"/>
        <v>2.086163349788964</v>
      </c>
      <c r="P74" s="52">
        <f t="shared" si="37"/>
        <v>-0.36652542404536892</v>
      </c>
    </row>
    <row r="75" spans="1:16" ht="20.100000000000001" customHeight="1" x14ac:dyDescent="0.25">
      <c r="A75" s="38" t="s">
        <v>182</v>
      </c>
      <c r="B75" s="19">
        <v>18130.229999999981</v>
      </c>
      <c r="C75" s="140">
        <v>17548.000000000004</v>
      </c>
      <c r="D75" s="247">
        <f t="shared" si="33"/>
        <v>2.2351995574533604E-2</v>
      </c>
      <c r="E75" s="215">
        <f t="shared" si="34"/>
        <v>2.1277662264424901E-2</v>
      </c>
      <c r="F75" s="52">
        <f t="shared" si="29"/>
        <v>-3.2113767999632566E-2</v>
      </c>
      <c r="H75" s="19">
        <v>5541.8649999999989</v>
      </c>
      <c r="I75" s="140">
        <v>5735.4000000000015</v>
      </c>
      <c r="J75" s="214">
        <f t="shared" si="35"/>
        <v>2.731824183064481E-2</v>
      </c>
      <c r="K75" s="215">
        <f t="shared" si="36"/>
        <v>2.9081859029012117E-2</v>
      </c>
      <c r="L75" s="52">
        <f t="shared" si="30"/>
        <v>3.492235916970237E-2</v>
      </c>
      <c r="N75" s="40">
        <f t="shared" si="31"/>
        <v>3.056698673982627</v>
      </c>
      <c r="O75" s="143">
        <f t="shared" si="32"/>
        <v>3.2684066560291773</v>
      </c>
      <c r="P75" s="52">
        <f t="shared" si="37"/>
        <v>6.9260337582020243E-2</v>
      </c>
    </row>
    <row r="76" spans="1:16" ht="20.100000000000001" customHeight="1" x14ac:dyDescent="0.25">
      <c r="A76" s="38" t="s">
        <v>188</v>
      </c>
      <c r="B76" s="19">
        <v>42861.049999999981</v>
      </c>
      <c r="C76" s="140">
        <v>40558.699999999997</v>
      </c>
      <c r="D76" s="247">
        <f t="shared" si="33"/>
        <v>5.2841580052755209E-2</v>
      </c>
      <c r="E76" s="215">
        <f t="shared" si="34"/>
        <v>4.9179070007073743E-2</v>
      </c>
      <c r="F76" s="52">
        <f t="shared" si="29"/>
        <v>-5.3716602836374402E-2</v>
      </c>
      <c r="H76" s="19">
        <v>3320.395</v>
      </c>
      <c r="I76" s="140">
        <v>3144.4159999999997</v>
      </c>
      <c r="J76" s="214">
        <f t="shared" si="35"/>
        <v>1.6367658465744634E-2</v>
      </c>
      <c r="K76" s="215">
        <f t="shared" si="36"/>
        <v>1.5944042759104882E-2</v>
      </c>
      <c r="L76" s="52">
        <f t="shared" si="30"/>
        <v>-5.2999417238009418E-2</v>
      </c>
      <c r="N76" s="40">
        <f t="shared" si="31"/>
        <v>0.77468820759174162</v>
      </c>
      <c r="O76" s="143">
        <f t="shared" si="32"/>
        <v>0.77527534166529011</v>
      </c>
      <c r="P76" s="52">
        <f t="shared" si="37"/>
        <v>7.5789726472499464E-4</v>
      </c>
    </row>
    <row r="77" spans="1:16" ht="20.100000000000001" customHeight="1" x14ac:dyDescent="0.25">
      <c r="A77" s="38" t="s">
        <v>186</v>
      </c>
      <c r="B77" s="19">
        <v>7816.6200000000008</v>
      </c>
      <c r="C77" s="140">
        <v>8379.3599999999988</v>
      </c>
      <c r="D77" s="247">
        <f t="shared" si="33"/>
        <v>9.6367809811464637E-3</v>
      </c>
      <c r="E77" s="215">
        <f t="shared" si="34"/>
        <v>1.016031411397489E-2</v>
      </c>
      <c r="F77" s="52">
        <f t="shared" si="29"/>
        <v>7.1992753901302345E-2</v>
      </c>
      <c r="H77" s="19">
        <v>2370.3230000000008</v>
      </c>
      <c r="I77" s="140">
        <v>2794.6860000000001</v>
      </c>
      <c r="J77" s="214">
        <f t="shared" si="35"/>
        <v>1.1684343976394144E-2</v>
      </c>
      <c r="K77" s="215">
        <f t="shared" si="36"/>
        <v>1.4170705492616686E-2</v>
      </c>
      <c r="L77" s="52">
        <f t="shared" si="30"/>
        <v>0.17903171846199831</v>
      </c>
      <c r="N77" s="40">
        <f t="shared" si="31"/>
        <v>3.0324142660126761</v>
      </c>
      <c r="O77" s="143">
        <f t="shared" si="32"/>
        <v>3.3352022111473909</v>
      </c>
      <c r="P77" s="52">
        <f t="shared" si="37"/>
        <v>9.985045530499069E-2</v>
      </c>
    </row>
    <row r="78" spans="1:16" ht="20.100000000000001" customHeight="1" x14ac:dyDescent="0.25">
      <c r="A78" s="38" t="s">
        <v>187</v>
      </c>
      <c r="B78" s="19">
        <v>10918.439999999999</v>
      </c>
      <c r="C78" s="140">
        <v>13796.200000000006</v>
      </c>
      <c r="D78" s="247">
        <f t="shared" si="33"/>
        <v>1.3460883980005268E-2</v>
      </c>
      <c r="E78" s="215">
        <f t="shared" si="34"/>
        <v>1.6728452480764697E-2</v>
      </c>
      <c r="F78" s="52">
        <f t="shared" si="29"/>
        <v>0.26356878821516699</v>
      </c>
      <c r="H78" s="19">
        <v>2192.0700000000002</v>
      </c>
      <c r="I78" s="140">
        <v>2765.3150000000005</v>
      </c>
      <c r="J78" s="214">
        <f t="shared" si="35"/>
        <v>1.0805658089776923E-2</v>
      </c>
      <c r="K78" s="215">
        <f t="shared" si="36"/>
        <v>1.4021777208357332E-2</v>
      </c>
      <c r="L78" s="52">
        <f t="shared" si="30"/>
        <v>0.26150852846852535</v>
      </c>
      <c r="N78" s="40">
        <f t="shared" si="31"/>
        <v>2.0076769208788074</v>
      </c>
      <c r="O78" s="143">
        <f t="shared" si="32"/>
        <v>2.0044033864397437</v>
      </c>
      <c r="P78" s="52">
        <f t="shared" si="37"/>
        <v>-1.6305085768634773E-3</v>
      </c>
    </row>
    <row r="79" spans="1:16" ht="20.100000000000001" customHeight="1" x14ac:dyDescent="0.25">
      <c r="A79" s="38" t="s">
        <v>181</v>
      </c>
      <c r="B79" s="19">
        <v>1170.5699999999997</v>
      </c>
      <c r="C79" s="140">
        <v>1338.1100000000001</v>
      </c>
      <c r="D79" s="247">
        <f t="shared" si="33"/>
        <v>1.4431463616116189E-3</v>
      </c>
      <c r="E79" s="215">
        <f t="shared" si="34"/>
        <v>1.6225126882066106E-3</v>
      </c>
      <c r="F79" s="52">
        <f t="shared" si="29"/>
        <v>0.14312685272986703</v>
      </c>
      <c r="H79" s="19">
        <v>2358.4180000000001</v>
      </c>
      <c r="I79" s="140">
        <v>2729.0609999999992</v>
      </c>
      <c r="J79" s="214">
        <f t="shared" si="35"/>
        <v>1.1625659098831474E-2</v>
      </c>
      <c r="K79" s="215">
        <f t="shared" si="36"/>
        <v>1.3837948056556613E-2</v>
      </c>
      <c r="L79" s="52">
        <f t="shared" si="30"/>
        <v>0.15715746742095724</v>
      </c>
      <c r="N79" s="40">
        <f t="shared" si="31"/>
        <v>20.147603304373089</v>
      </c>
      <c r="O79" s="143">
        <f t="shared" si="32"/>
        <v>20.394892796556331</v>
      </c>
      <c r="P79" s="52">
        <f t="shared" si="37"/>
        <v>1.2273891263759756E-2</v>
      </c>
    </row>
    <row r="80" spans="1:16" ht="20.100000000000001" customHeight="1" x14ac:dyDescent="0.25">
      <c r="A80" s="38" t="s">
        <v>189</v>
      </c>
      <c r="B80" s="19">
        <v>8779.510000000002</v>
      </c>
      <c r="C80" s="140">
        <v>5918.66</v>
      </c>
      <c r="D80" s="247">
        <f t="shared" si="33"/>
        <v>1.0823887433671485E-2</v>
      </c>
      <c r="E80" s="215">
        <f t="shared" si="34"/>
        <v>7.176615485409224E-3</v>
      </c>
      <c r="F80" s="52">
        <f t="shared" si="29"/>
        <v>-0.32585531538776097</v>
      </c>
      <c r="H80" s="19">
        <v>3037.0629999999996</v>
      </c>
      <c r="I80" s="140">
        <v>2294.7150000000001</v>
      </c>
      <c r="J80" s="214">
        <f t="shared" si="35"/>
        <v>1.4970992885771058E-2</v>
      </c>
      <c r="K80" s="215">
        <f t="shared" si="36"/>
        <v>1.1635557788778382E-2</v>
      </c>
      <c r="L80" s="52">
        <f t="shared" si="30"/>
        <v>-0.24442956896185544</v>
      </c>
      <c r="N80" s="40">
        <f t="shared" si="31"/>
        <v>3.4592625328748405</v>
      </c>
      <c r="O80" s="143">
        <f t="shared" si="32"/>
        <v>3.8770853537794032</v>
      </c>
      <c r="P80" s="52">
        <f t="shared" si="37"/>
        <v>0.12078378467485917</v>
      </c>
    </row>
    <row r="81" spans="1:16" ht="20.100000000000001" customHeight="1" x14ac:dyDescent="0.25">
      <c r="A81" s="38" t="s">
        <v>201</v>
      </c>
      <c r="B81" s="19">
        <v>14767.62</v>
      </c>
      <c r="C81" s="140">
        <v>19743.269999999997</v>
      </c>
      <c r="D81" s="247">
        <f t="shared" si="33"/>
        <v>1.8206375588527796E-2</v>
      </c>
      <c r="E81" s="215">
        <f t="shared" si="34"/>
        <v>2.3939516244321408E-2</v>
      </c>
      <c r="F81" s="52">
        <f t="shared" ref="F81:F83" si="38">(C81-B81)/B81</f>
        <v>0.33692971514705794</v>
      </c>
      <c r="H81" s="19">
        <v>1682.7530000000004</v>
      </c>
      <c r="I81" s="140">
        <v>2139.154</v>
      </c>
      <c r="J81" s="214">
        <f t="shared" si="35"/>
        <v>8.2950150166492802E-3</v>
      </c>
      <c r="K81" s="215">
        <f t="shared" si="36"/>
        <v>1.0846771815278336E-2</v>
      </c>
      <c r="L81" s="52">
        <f t="shared" ref="L81:L87" si="39">(I81-H81)/H81</f>
        <v>0.27122281166635837</v>
      </c>
      <c r="N81" s="40">
        <f t="shared" si="31"/>
        <v>1.1394882858578432</v>
      </c>
      <c r="O81" s="143">
        <f t="shared" si="32"/>
        <v>1.0834851572206632</v>
      </c>
      <c r="P81" s="52">
        <f t="shared" ref="P81:P83" si="40">(O81-N81)/N81</f>
        <v>-4.9147612425887374E-2</v>
      </c>
    </row>
    <row r="82" spans="1:16" ht="20.100000000000001" customHeight="1" x14ac:dyDescent="0.25">
      <c r="A82" s="38" t="s">
        <v>205</v>
      </c>
      <c r="B82" s="19">
        <v>4182.9600000000009</v>
      </c>
      <c r="C82" s="140">
        <v>5660.6599999999989</v>
      </c>
      <c r="D82" s="247">
        <f t="shared" si="33"/>
        <v>5.1569948869071821E-3</v>
      </c>
      <c r="E82" s="215">
        <f t="shared" si="34"/>
        <v>6.863780013320003E-3</v>
      </c>
      <c r="F82" s="52">
        <f t="shared" si="38"/>
        <v>0.35326658634077246</v>
      </c>
      <c r="H82" s="19">
        <v>1342.8020000000006</v>
      </c>
      <c r="I82" s="140">
        <v>1731.6950000000008</v>
      </c>
      <c r="J82" s="214">
        <f t="shared" si="35"/>
        <v>6.6192499757163946E-3</v>
      </c>
      <c r="K82" s="215">
        <f t="shared" si="36"/>
        <v>8.780714487436822E-3</v>
      </c>
      <c r="L82" s="52">
        <f t="shared" si="39"/>
        <v>0.2896130628342824</v>
      </c>
      <c r="N82" s="40">
        <f t="shared" si="31"/>
        <v>3.210171744410657</v>
      </c>
      <c r="O82" s="143">
        <f t="shared" si="32"/>
        <v>3.0591750785244143</v>
      </c>
      <c r="P82" s="52">
        <f t="shared" si="40"/>
        <v>-4.7036943163289734E-2</v>
      </c>
    </row>
    <row r="83" spans="1:16" ht="20.100000000000001" customHeight="1" x14ac:dyDescent="0.25">
      <c r="A83" s="38" t="s">
        <v>204</v>
      </c>
      <c r="B83" s="19">
        <v>6246.7600000000029</v>
      </c>
      <c r="C83" s="140">
        <v>5054.41</v>
      </c>
      <c r="D83" s="247">
        <f t="shared" si="33"/>
        <v>7.7013668262991553E-3</v>
      </c>
      <c r="E83" s="215">
        <f t="shared" si="34"/>
        <v>6.128677280939813E-3</v>
      </c>
      <c r="F83" s="52">
        <f t="shared" si="38"/>
        <v>-0.1908749495738595</v>
      </c>
      <c r="H83" s="19">
        <v>2714.6029999999996</v>
      </c>
      <c r="I83" s="140">
        <v>1664.4690000000001</v>
      </c>
      <c r="J83" s="214">
        <f t="shared" si="35"/>
        <v>1.3381448524674256E-2</v>
      </c>
      <c r="K83" s="215">
        <f t="shared" si="36"/>
        <v>8.4398390375842597E-3</v>
      </c>
      <c r="L83" s="52">
        <f t="shared" si="39"/>
        <v>-0.38684625339322165</v>
      </c>
      <c r="N83" s="40">
        <f t="shared" si="31"/>
        <v>4.3456175681473246</v>
      </c>
      <c r="O83" s="143">
        <f t="shared" si="32"/>
        <v>3.2931024590407194</v>
      </c>
      <c r="P83" s="52">
        <f t="shared" si="40"/>
        <v>-0.24220150360707557</v>
      </c>
    </row>
    <row r="84" spans="1:16" ht="20.100000000000001" customHeight="1" x14ac:dyDescent="0.25">
      <c r="A84" s="38" t="s">
        <v>202</v>
      </c>
      <c r="B84" s="19">
        <v>5364.12</v>
      </c>
      <c r="C84" s="140">
        <v>6073.5399999999991</v>
      </c>
      <c r="D84" s="247">
        <f t="shared" si="33"/>
        <v>6.6131972126811031E-3</v>
      </c>
      <c r="E84" s="215">
        <f t="shared" si="34"/>
        <v>7.3644137719099138E-3</v>
      </c>
      <c r="F84" s="52">
        <f t="shared" ref="F84:F87" si="41">(C84-B84)/B84</f>
        <v>0.13225282059312601</v>
      </c>
      <c r="H84" s="19">
        <v>1358.6410000000001</v>
      </c>
      <c r="I84" s="140">
        <v>1528.7130000000002</v>
      </c>
      <c r="J84" s="214">
        <f t="shared" si="35"/>
        <v>6.6973272353312661E-3</v>
      </c>
      <c r="K84" s="215">
        <f t="shared" si="36"/>
        <v>7.7514760891687056E-3</v>
      </c>
      <c r="L84" s="52">
        <f t="shared" ref="L84:L85" si="42">(I84-H84)/H84</f>
        <v>0.1251780271609646</v>
      </c>
      <c r="N84" s="40">
        <f t="shared" si="31"/>
        <v>2.5328311074323469</v>
      </c>
      <c r="O84" s="143">
        <f t="shared" si="32"/>
        <v>2.5170049098219498</v>
      </c>
      <c r="P84" s="52">
        <f t="shared" ref="P84:P86" si="43">(O84-N84)/N84</f>
        <v>-6.2484219985914627E-3</v>
      </c>
    </row>
    <row r="85" spans="1:16" ht="20.100000000000001" customHeight="1" x14ac:dyDescent="0.25">
      <c r="A85" s="38" t="s">
        <v>206</v>
      </c>
      <c r="B85" s="19">
        <v>19687.039999999997</v>
      </c>
      <c r="C85" s="140">
        <v>19431.159999999996</v>
      </c>
      <c r="D85" s="247">
        <f t="shared" si="33"/>
        <v>2.4271320935016622E-2</v>
      </c>
      <c r="E85" s="215">
        <f t="shared" si="34"/>
        <v>2.3561070200934717E-2</v>
      </c>
      <c r="F85" s="52">
        <f t="shared" si="41"/>
        <v>-1.299738304996592E-2</v>
      </c>
      <c r="H85" s="19">
        <v>1161.2809999999997</v>
      </c>
      <c r="I85" s="140">
        <v>1422.07</v>
      </c>
      <c r="J85" s="214">
        <f t="shared" si="35"/>
        <v>5.7244547081773079E-3</v>
      </c>
      <c r="K85" s="215">
        <f t="shared" si="36"/>
        <v>7.2107332129210258E-3</v>
      </c>
      <c r="L85" s="52">
        <f t="shared" si="42"/>
        <v>0.22457010835448118</v>
      </c>
      <c r="N85" s="40">
        <f t="shared" si="31"/>
        <v>0.58987079825103206</v>
      </c>
      <c r="O85" s="143">
        <f t="shared" si="32"/>
        <v>0.73185028582956457</v>
      </c>
      <c r="P85" s="52">
        <f t="shared" si="43"/>
        <v>0.240695908323487</v>
      </c>
    </row>
    <row r="86" spans="1:16" ht="20.100000000000001" customHeight="1" x14ac:dyDescent="0.25">
      <c r="A86" s="38" t="s">
        <v>208</v>
      </c>
      <c r="B86" s="19">
        <v>6637.84</v>
      </c>
      <c r="C86" s="140">
        <v>5791.35</v>
      </c>
      <c r="D86" s="247">
        <f t="shared" si="33"/>
        <v>8.1835128569500929E-3</v>
      </c>
      <c r="E86" s="215">
        <f t="shared" si="34"/>
        <v>7.0222469429608581E-3</v>
      </c>
      <c r="F86" s="52">
        <f t="shared" si="41"/>
        <v>-0.12752491774432642</v>
      </c>
      <c r="H86" s="19">
        <v>1524.808</v>
      </c>
      <c r="I86" s="140">
        <v>1301.6570000000002</v>
      </c>
      <c r="J86" s="214">
        <f t="shared" si="35"/>
        <v>7.5164360173518956E-3</v>
      </c>
      <c r="K86" s="215">
        <f t="shared" si="36"/>
        <v>6.6001683192326291E-3</v>
      </c>
      <c r="L86" s="52">
        <f t="shared" si="39"/>
        <v>-0.14634694991107067</v>
      </c>
      <c r="N86" s="40">
        <f t="shared" si="31"/>
        <v>2.29714485435021</v>
      </c>
      <c r="O86" s="143">
        <f t="shared" si="32"/>
        <v>2.2475882134562757</v>
      </c>
      <c r="P86" s="52">
        <f t="shared" si="43"/>
        <v>-2.1573145811891917E-2</v>
      </c>
    </row>
    <row r="87" spans="1:16" ht="20.100000000000001" customHeight="1" x14ac:dyDescent="0.25">
      <c r="A87" s="38" t="s">
        <v>210</v>
      </c>
      <c r="B87" s="19">
        <v>4968.4900000000007</v>
      </c>
      <c r="C87" s="140">
        <v>4415.03</v>
      </c>
      <c r="D87" s="247">
        <f t="shared" si="33"/>
        <v>6.1254416790142534E-3</v>
      </c>
      <c r="E87" s="215">
        <f t="shared" si="34"/>
        <v>5.3534030788297158E-3</v>
      </c>
      <c r="F87" s="52">
        <f t="shared" si="41"/>
        <v>-0.11139400501963391</v>
      </c>
      <c r="H87" s="19">
        <v>1110.3729999999998</v>
      </c>
      <c r="I87" s="140">
        <v>1164.67</v>
      </c>
      <c r="J87" s="214">
        <f t="shared" si="35"/>
        <v>5.4735072283822453E-3</v>
      </c>
      <c r="K87" s="215">
        <f t="shared" si="36"/>
        <v>5.905563475140276E-3</v>
      </c>
      <c r="L87" s="52">
        <f t="shared" si="39"/>
        <v>4.8899784126595534E-2</v>
      </c>
      <c r="N87" s="40">
        <f t="shared" ref="N87" si="44">(H87/B87)*10</f>
        <v>2.2348298980173045</v>
      </c>
      <c r="O87" s="143">
        <f t="shared" ref="O87" si="45">(I87/C87)*10</f>
        <v>2.6379662199350857</v>
      </c>
      <c r="P87" s="52">
        <f t="shared" ref="P87" si="46">(O87-N87)/N87</f>
        <v>0.18038792226443523</v>
      </c>
    </row>
    <row r="88" spans="1:16" ht="20.100000000000001" customHeight="1" x14ac:dyDescent="0.25">
      <c r="A88" s="38" t="s">
        <v>211</v>
      </c>
      <c r="B88" s="19">
        <v>3856.4300000000007</v>
      </c>
      <c r="C88" s="140">
        <v>4696.3</v>
      </c>
      <c r="D88" s="247">
        <f t="shared" si="33"/>
        <v>4.7544298276138101E-3</v>
      </c>
      <c r="E88" s="215">
        <f t="shared" si="34"/>
        <v>5.69445437043644E-3</v>
      </c>
      <c r="F88" s="52">
        <f t="shared" ref="F88:F94" si="47">(C88-B88)/B88</f>
        <v>0.21778432384355459</v>
      </c>
      <c r="H88" s="19">
        <v>824.14400000000001</v>
      </c>
      <c r="I88" s="140">
        <v>942.62</v>
      </c>
      <c r="J88" s="214">
        <f t="shared" si="35"/>
        <v>4.0625610864347909E-3</v>
      </c>
      <c r="K88" s="215">
        <f t="shared" si="36"/>
        <v>4.7796390762505489E-3</v>
      </c>
      <c r="L88" s="52">
        <f t="shared" ref="L88:L94" si="48">(I88-H88)/H88</f>
        <v>0.14375643091498572</v>
      </c>
      <c r="N88" s="40">
        <f t="shared" si="31"/>
        <v>2.1370645908262302</v>
      </c>
      <c r="O88" s="143">
        <f t="shared" si="32"/>
        <v>2.0071545684900878</v>
      </c>
      <c r="P88" s="52">
        <f t="shared" ref="P88:P93" si="49">(O88-N88)/N88</f>
        <v>-6.078900136842226E-2</v>
      </c>
    </row>
    <row r="89" spans="1:16" ht="20.100000000000001" customHeight="1" x14ac:dyDescent="0.25">
      <c r="A89" s="38" t="s">
        <v>209</v>
      </c>
      <c r="B89" s="19">
        <v>1561.4</v>
      </c>
      <c r="C89" s="140">
        <v>2531.69</v>
      </c>
      <c r="D89" s="247">
        <f t="shared" si="33"/>
        <v>1.9249841778111367E-3</v>
      </c>
      <c r="E89" s="215">
        <f t="shared" si="34"/>
        <v>3.0697768850137834E-3</v>
      </c>
      <c r="F89" s="52">
        <f t="shared" si="47"/>
        <v>0.62142308184962203</v>
      </c>
      <c r="H89" s="19">
        <v>493.83899999999994</v>
      </c>
      <c r="I89" s="140">
        <v>831.44099999999992</v>
      </c>
      <c r="J89" s="214">
        <f t="shared" si="35"/>
        <v>2.4343453381494864E-3</v>
      </c>
      <c r="K89" s="215">
        <f t="shared" si="36"/>
        <v>4.2158960060223972E-3</v>
      </c>
      <c r="L89" s="52">
        <f t="shared" si="48"/>
        <v>0.68362766002685094</v>
      </c>
      <c r="N89" s="40">
        <f t="shared" si="31"/>
        <v>3.1627962085308052</v>
      </c>
      <c r="O89" s="143">
        <f t="shared" si="32"/>
        <v>3.2841343134427987</v>
      </c>
      <c r="P89" s="52">
        <f t="shared" si="49"/>
        <v>3.836418691306006E-2</v>
      </c>
    </row>
    <row r="90" spans="1:16" ht="20.100000000000001" customHeight="1" x14ac:dyDescent="0.25">
      <c r="A90" s="38" t="s">
        <v>212</v>
      </c>
      <c r="B90" s="19">
        <v>315.22000000000003</v>
      </c>
      <c r="C90" s="140">
        <v>227.99</v>
      </c>
      <c r="D90" s="247">
        <f t="shared" si="33"/>
        <v>3.8862143751096872E-4</v>
      </c>
      <c r="E90" s="215">
        <f t="shared" si="34"/>
        <v>2.7644712899853161E-4</v>
      </c>
      <c r="F90" s="52">
        <f t="shared" si="47"/>
        <v>-0.27672736501491024</v>
      </c>
      <c r="H90" s="19">
        <v>281.197</v>
      </c>
      <c r="I90" s="140">
        <v>592.86699999999996</v>
      </c>
      <c r="J90" s="214">
        <f t="shared" si="35"/>
        <v>1.3861412445181956E-3</v>
      </c>
      <c r="K90" s="215">
        <f t="shared" si="36"/>
        <v>3.0061851862038082E-3</v>
      </c>
      <c r="L90" s="52">
        <f t="shared" si="48"/>
        <v>1.1083688659551842</v>
      </c>
      <c r="N90" s="40">
        <f t="shared" si="31"/>
        <v>8.9206585876530671</v>
      </c>
      <c r="O90" s="143">
        <f t="shared" si="32"/>
        <v>26.004079126277464</v>
      </c>
      <c r="P90" s="52">
        <f t="shared" si="49"/>
        <v>1.915040282145678</v>
      </c>
    </row>
    <row r="91" spans="1:16" ht="20.100000000000001" customHeight="1" x14ac:dyDescent="0.25">
      <c r="A91" s="38" t="s">
        <v>203</v>
      </c>
      <c r="B91" s="19">
        <v>1121.8100000000002</v>
      </c>
      <c r="C91" s="140">
        <v>1748.6599999999999</v>
      </c>
      <c r="D91" s="247">
        <f t="shared" si="33"/>
        <v>1.3830322150059635E-3</v>
      </c>
      <c r="E91" s="215">
        <f t="shared" si="34"/>
        <v>2.1203212272230018E-3</v>
      </c>
      <c r="F91" s="52">
        <f t="shared" si="47"/>
        <v>0.55878446439236551</v>
      </c>
      <c r="H91" s="19">
        <v>459.95300000000009</v>
      </c>
      <c r="I91" s="140">
        <v>453.49599999999992</v>
      </c>
      <c r="J91" s="214">
        <f t="shared" si="35"/>
        <v>2.2673066349921151E-3</v>
      </c>
      <c r="K91" s="215">
        <f t="shared" si="36"/>
        <v>2.2994920567390022E-3</v>
      </c>
      <c r="L91" s="52">
        <f t="shared" si="48"/>
        <v>-1.4038390879068432E-2</v>
      </c>
      <c r="N91" s="40">
        <f t="shared" si="31"/>
        <v>4.1000971644039543</v>
      </c>
      <c r="O91" s="143">
        <f t="shared" si="32"/>
        <v>2.5933915112143007</v>
      </c>
      <c r="P91" s="52">
        <f t="shared" si="49"/>
        <v>-0.36748047491910812</v>
      </c>
    </row>
    <row r="92" spans="1:16" ht="20.100000000000001" customHeight="1" x14ac:dyDescent="0.25">
      <c r="A92" s="38" t="s">
        <v>218</v>
      </c>
      <c r="B92" s="19">
        <v>1779.9300000000003</v>
      </c>
      <c r="C92" s="140">
        <v>1627.3100000000002</v>
      </c>
      <c r="D92" s="247">
        <f t="shared" si="33"/>
        <v>2.1944005940895202E-3</v>
      </c>
      <c r="E92" s="215">
        <f t="shared" si="34"/>
        <v>1.9731794266880146E-3</v>
      </c>
      <c r="F92" s="52">
        <f t="shared" si="47"/>
        <v>-8.574494502592804E-2</v>
      </c>
      <c r="H92" s="19">
        <v>372.32300000000009</v>
      </c>
      <c r="I92" s="140">
        <v>432.94100000000003</v>
      </c>
      <c r="J92" s="214">
        <f t="shared" si="35"/>
        <v>1.8353405853645248E-3</v>
      </c>
      <c r="K92" s="215">
        <f t="shared" si="36"/>
        <v>2.1952660895281119E-3</v>
      </c>
      <c r="L92" s="52">
        <f t="shared" si="48"/>
        <v>0.16281024809103903</v>
      </c>
      <c r="N92" s="40">
        <f t="shared" si="31"/>
        <v>2.0917845083795434</v>
      </c>
      <c r="O92" s="143">
        <f t="shared" si="32"/>
        <v>2.6604703467685935</v>
      </c>
      <c r="P92" s="52">
        <f t="shared" si="49"/>
        <v>0.27186635913543394</v>
      </c>
    </row>
    <row r="93" spans="1:16" ht="20.100000000000001" customHeight="1" x14ac:dyDescent="0.25">
      <c r="A93" s="38" t="s">
        <v>207</v>
      </c>
      <c r="B93" s="19">
        <v>1507.4800000000007</v>
      </c>
      <c r="C93" s="140">
        <v>1262.6099999999997</v>
      </c>
      <c r="D93" s="247">
        <f t="shared" si="33"/>
        <v>1.8585084849280988E-3</v>
      </c>
      <c r="E93" s="215">
        <f t="shared" si="34"/>
        <v>1.5309658736998811E-3</v>
      </c>
      <c r="F93" s="52">
        <f t="shared" si="47"/>
        <v>-0.16243664924244494</v>
      </c>
      <c r="H93" s="19">
        <v>620.7589999999999</v>
      </c>
      <c r="I93" s="140">
        <v>365.20199999999994</v>
      </c>
      <c r="J93" s="214">
        <f t="shared" si="35"/>
        <v>3.0599887367428191E-3</v>
      </c>
      <c r="K93" s="215">
        <f t="shared" si="36"/>
        <v>1.8517894272610941E-3</v>
      </c>
      <c r="L93" s="52">
        <f t="shared" si="48"/>
        <v>-0.41168472788956745</v>
      </c>
      <c r="N93" s="40">
        <f t="shared" si="31"/>
        <v>4.1178589434022319</v>
      </c>
      <c r="O93" s="143">
        <f t="shared" si="32"/>
        <v>2.8924370945897788</v>
      </c>
      <c r="P93" s="52">
        <f t="shared" si="49"/>
        <v>-0.29758713585268964</v>
      </c>
    </row>
    <row r="94" spans="1:16" ht="20.100000000000001" customHeight="1" x14ac:dyDescent="0.25">
      <c r="A94" s="38" t="s">
        <v>219</v>
      </c>
      <c r="B94" s="19">
        <v>4810.6000000000013</v>
      </c>
      <c r="C94" s="140">
        <v>1343.75</v>
      </c>
      <c r="D94" s="247">
        <f t="shared" si="33"/>
        <v>5.9307857600731755E-3</v>
      </c>
      <c r="E94" s="215">
        <f t="shared" si="34"/>
        <v>1.6293514171313514E-3</v>
      </c>
      <c r="F94" s="52">
        <f t="shared" si="47"/>
        <v>-0.72066893942543553</v>
      </c>
      <c r="H94" s="19">
        <v>1324.4549999999997</v>
      </c>
      <c r="I94" s="140">
        <v>351.899</v>
      </c>
      <c r="J94" s="214">
        <f t="shared" si="35"/>
        <v>6.5288097028358997E-3</v>
      </c>
      <c r="K94" s="215">
        <f t="shared" si="36"/>
        <v>1.7843353751177482E-3</v>
      </c>
      <c r="L94" s="52">
        <f t="shared" si="48"/>
        <v>-0.73430656383191573</v>
      </c>
      <c r="N94" s="40">
        <f t="shared" ref="N94" si="50">(H94/B94)*10</f>
        <v>2.7532012638756065</v>
      </c>
      <c r="O94" s="143">
        <f t="shared" ref="O94" si="51">(I94/C94)*10</f>
        <v>2.6187832558139537</v>
      </c>
      <c r="P94" s="52">
        <f t="shared" ref="P94" si="52">(O94-N94)/N94</f>
        <v>-4.8822441651954006E-2</v>
      </c>
    </row>
    <row r="95" spans="1:16" ht="20.100000000000001" customHeight="1" thickBot="1" x14ac:dyDescent="0.3">
      <c r="A95" s="8" t="s">
        <v>17</v>
      </c>
      <c r="B95" s="19">
        <f>B96-SUM(B68:B94)</f>
        <v>26509.099999999977</v>
      </c>
      <c r="C95" s="140">
        <f>C96-SUM(C68:C94)</f>
        <v>25612.849999999511</v>
      </c>
      <c r="D95" s="247">
        <f t="shared" si="33"/>
        <v>3.26819508569317E-2</v>
      </c>
      <c r="E95" s="215">
        <f t="shared" si="34"/>
        <v>3.1056620237597723E-2</v>
      </c>
      <c r="F95" s="52">
        <f>(C95-B95)/B95</f>
        <v>-3.3809144784261495E-2</v>
      </c>
      <c r="H95" s="19">
        <f>H96-SUM(H68:H94)</f>
        <v>6881.5700000000652</v>
      </c>
      <c r="I95" s="140">
        <f>I96-SUM(I68:I94)</f>
        <v>6522.651000000129</v>
      </c>
      <c r="J95" s="214">
        <f t="shared" si="35"/>
        <v>3.392222535816232E-2</v>
      </c>
      <c r="K95" s="215">
        <f t="shared" si="36"/>
        <v>3.3073685684947625E-2</v>
      </c>
      <c r="L95" s="52">
        <f>(I95-H95)/H95</f>
        <v>-5.2156557297234903E-2</v>
      </c>
      <c r="N95" s="40">
        <f t="shared" si="31"/>
        <v>2.5959274362389033</v>
      </c>
      <c r="O95" s="143">
        <f t="shared" si="32"/>
        <v>2.5466322568555446</v>
      </c>
      <c r="P95" s="52">
        <f>(O95-N95)/N95</f>
        <v>-1.8989428862765046E-2</v>
      </c>
    </row>
    <row r="96" spans="1:16" ht="26.25" customHeight="1" thickBot="1" x14ac:dyDescent="0.3">
      <c r="A96" s="12" t="s">
        <v>18</v>
      </c>
      <c r="B96" s="17">
        <v>811123.54999999981</v>
      </c>
      <c r="C96" s="145">
        <v>824714.65999999957</v>
      </c>
      <c r="D96" s="243">
        <f>SUM(D68:D95)</f>
        <v>0.99999999999999989</v>
      </c>
      <c r="E96" s="244">
        <f>SUM(E68:E95)</f>
        <v>0.99999999999999978</v>
      </c>
      <c r="F96" s="57">
        <f>(C96-B96)/B96</f>
        <v>1.6755906051550046E-2</v>
      </c>
      <c r="G96" s="1"/>
      <c r="H96" s="17">
        <v>202863.16499999995</v>
      </c>
      <c r="I96" s="145">
        <v>197215.72800000012</v>
      </c>
      <c r="J96" s="255">
        <f t="shared" si="35"/>
        <v>1</v>
      </c>
      <c r="K96" s="244">
        <f t="shared" si="36"/>
        <v>1</v>
      </c>
      <c r="L96" s="57">
        <f>(I96-H96)/H96</f>
        <v>-2.7838651733545772E-2</v>
      </c>
      <c r="M96" s="1"/>
      <c r="N96" s="37">
        <f t="shared" si="31"/>
        <v>2.5010143645810801</v>
      </c>
      <c r="O96" s="150">
        <f t="shared" si="32"/>
        <v>2.391320750864308</v>
      </c>
      <c r="P96" s="57">
        <f>(O96-N96)/N96</f>
        <v>-4.3859649616664956E-2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53" t="s">
        <v>16</v>
      </c>
      <c r="B4" s="341"/>
      <c r="C4" s="341"/>
      <c r="D4" s="341"/>
      <c r="E4" s="368" t="s">
        <v>1</v>
      </c>
      <c r="F4" s="369"/>
      <c r="G4" s="366" t="s">
        <v>104</v>
      </c>
      <c r="H4" s="366"/>
      <c r="I4" s="130" t="s">
        <v>0</v>
      </c>
      <c r="K4" s="370" t="s">
        <v>19</v>
      </c>
      <c r="L4" s="369"/>
      <c r="M4" s="366" t="s">
        <v>104</v>
      </c>
      <c r="N4" s="366"/>
      <c r="O4" s="130" t="s">
        <v>0</v>
      </c>
      <c r="Q4" s="376" t="s">
        <v>22</v>
      </c>
      <c r="R4" s="366"/>
      <c r="S4" s="130" t="s">
        <v>0</v>
      </c>
    </row>
    <row r="5" spans="1:19" x14ac:dyDescent="0.25">
      <c r="A5" s="367"/>
      <c r="B5" s="342"/>
      <c r="C5" s="342"/>
      <c r="D5" s="342"/>
      <c r="E5" s="371" t="s">
        <v>156</v>
      </c>
      <c r="F5" s="372"/>
      <c r="G5" s="373" t="str">
        <f>E5</f>
        <v>jan-jun</v>
      </c>
      <c r="H5" s="373"/>
      <c r="I5" s="131" t="s">
        <v>152</v>
      </c>
      <c r="K5" s="374" t="str">
        <f>E5</f>
        <v>jan-jun</v>
      </c>
      <c r="L5" s="372"/>
      <c r="M5" s="362" t="str">
        <f>E5</f>
        <v>jan-jun</v>
      </c>
      <c r="N5" s="363"/>
      <c r="O5" s="131" t="str">
        <f>I5</f>
        <v>2025/2024</v>
      </c>
      <c r="Q5" s="374" t="str">
        <f>E5</f>
        <v>jan-jun</v>
      </c>
      <c r="R5" s="372"/>
      <c r="S5" s="131" t="str">
        <f>O5</f>
        <v>2025/2024</v>
      </c>
    </row>
    <row r="6" spans="1:19" ht="15.75" thickBot="1" x14ac:dyDescent="0.3">
      <c r="A6" s="354"/>
      <c r="B6" s="377"/>
      <c r="C6" s="377"/>
      <c r="D6" s="377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310053.52000000031</v>
      </c>
      <c r="F7" s="145">
        <v>319822.81000000029</v>
      </c>
      <c r="G7" s="243">
        <f>E7/E15</f>
        <v>0.39744143173173285</v>
      </c>
      <c r="H7" s="244">
        <f>F7/F15</f>
        <v>0.40132976743343857</v>
      </c>
      <c r="I7" s="164">
        <f t="shared" ref="I7:I18" si="0">(F7-E7)/E7</f>
        <v>3.1508398937060832E-2</v>
      </c>
      <c r="J7" s="1"/>
      <c r="K7" s="17">
        <v>76582.33299999997</v>
      </c>
      <c r="L7" s="145">
        <v>80583.08399999993</v>
      </c>
      <c r="M7" s="243">
        <f>K7/K15</f>
        <v>0.32855729066817801</v>
      </c>
      <c r="N7" s="244">
        <f>L7/L15</f>
        <v>0.34533143439453939</v>
      </c>
      <c r="O7" s="164">
        <f t="shared" ref="O7:O18" si="1">(L7-K7)/K7</f>
        <v>5.2241174214423078E-2</v>
      </c>
      <c r="P7" s="1"/>
      <c r="Q7" s="187">
        <f t="shared" ref="Q7:R18" si="2">(K7/E7)*10</f>
        <v>2.4699714100971955</v>
      </c>
      <c r="R7" s="188">
        <f t="shared" si="2"/>
        <v>2.5196165339176355</v>
      </c>
      <c r="S7" s="55">
        <f>(R7-Q7)/Q7</f>
        <v>2.0099473061709037E-2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266184.44000000035</v>
      </c>
      <c r="F8" s="181">
        <v>275274.59000000032</v>
      </c>
      <c r="G8" s="245">
        <f>E8/E7</f>
        <v>0.85851126605497041</v>
      </c>
      <c r="H8" s="246">
        <f>F8/F7</f>
        <v>0.86070968484080312</v>
      </c>
      <c r="I8" s="206">
        <f t="shared" si="0"/>
        <v>3.4149817322154344E-2</v>
      </c>
      <c r="K8" s="180">
        <v>68655.992999999959</v>
      </c>
      <c r="L8" s="181">
        <v>72291.603999999934</v>
      </c>
      <c r="M8" s="250">
        <f>K8/K7</f>
        <v>0.89649910508733111</v>
      </c>
      <c r="N8" s="246">
        <f>L8/L7</f>
        <v>0.89710644482159552</v>
      </c>
      <c r="O8" s="207">
        <f t="shared" si="1"/>
        <v>5.2954022527938349E-2</v>
      </c>
      <c r="Q8" s="189">
        <f t="shared" si="2"/>
        <v>2.5792639494630065</v>
      </c>
      <c r="R8" s="190">
        <f t="shared" si="2"/>
        <v>2.6261633520187915</v>
      </c>
      <c r="S8" s="182">
        <f t="shared" ref="S8:S18" si="3">(R8-Q8)/Q8</f>
        <v>1.8183250522130254E-2</v>
      </c>
    </row>
    <row r="9" spans="1:19" ht="24" customHeight="1" x14ac:dyDescent="0.25">
      <c r="A9" s="8"/>
      <c r="B9" t="s">
        <v>37</v>
      </c>
      <c r="E9" s="19">
        <v>41033.64999999998</v>
      </c>
      <c r="F9" s="140">
        <v>41977.610000000015</v>
      </c>
      <c r="G9" s="247">
        <f>E9/E7</f>
        <v>0.13234376439267626</v>
      </c>
      <c r="H9" s="215">
        <f>F9/F7</f>
        <v>0.13125270833559363</v>
      </c>
      <c r="I9" s="182">
        <f t="shared" si="0"/>
        <v>2.3004534083612742E-2</v>
      </c>
      <c r="K9" s="19">
        <v>7338.5129999999999</v>
      </c>
      <c r="L9" s="140">
        <v>7634.3249999999989</v>
      </c>
      <c r="M9" s="247">
        <f>K9/K7</f>
        <v>9.5825142856381815E-2</v>
      </c>
      <c r="N9" s="215">
        <f>L9/L7</f>
        <v>9.473855579913032E-2</v>
      </c>
      <c r="O9" s="182">
        <f t="shared" si="1"/>
        <v>4.0309528647015952E-2</v>
      </c>
      <c r="Q9" s="189">
        <f t="shared" si="2"/>
        <v>1.7884134119192427</v>
      </c>
      <c r="R9" s="190">
        <f t="shared" si="2"/>
        <v>1.8186659507294476</v>
      </c>
      <c r="S9" s="182">
        <f t="shared" si="3"/>
        <v>1.6915853240968046E-2</v>
      </c>
    </row>
    <row r="10" spans="1:19" ht="24" customHeight="1" thickBot="1" x14ac:dyDescent="0.3">
      <c r="A10" s="8"/>
      <c r="B10" t="s">
        <v>36</v>
      </c>
      <c r="E10" s="19">
        <v>2835.4300000000003</v>
      </c>
      <c r="F10" s="140">
        <v>2570.61</v>
      </c>
      <c r="G10" s="247">
        <f>E10/E7</f>
        <v>9.1449695523534054E-3</v>
      </c>
      <c r="H10" s="215">
        <f>F10/F7</f>
        <v>8.0376068236033497E-3</v>
      </c>
      <c r="I10" s="186">
        <f t="shared" si="0"/>
        <v>-9.3396768744070616E-2</v>
      </c>
      <c r="K10" s="19">
        <v>587.827</v>
      </c>
      <c r="L10" s="140">
        <v>657.1550000000002</v>
      </c>
      <c r="M10" s="247">
        <f>K10/K7</f>
        <v>7.6757520562869275E-3</v>
      </c>
      <c r="N10" s="215">
        <f>L10/L7</f>
        <v>8.1549993792742002E-3</v>
      </c>
      <c r="O10" s="209">
        <f t="shared" si="1"/>
        <v>0.11793946178042214</v>
      </c>
      <c r="Q10" s="189">
        <f t="shared" si="2"/>
        <v>2.0731493988566103</v>
      </c>
      <c r="R10" s="190">
        <f t="shared" si="2"/>
        <v>2.556416570386018</v>
      </c>
      <c r="S10" s="182">
        <f t="shared" si="3"/>
        <v>0.23310774023133146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470070.28000000044</v>
      </c>
      <c r="F11" s="145">
        <v>477084.96</v>
      </c>
      <c r="G11" s="243">
        <f>E11/E15</f>
        <v>0.60255856826826715</v>
      </c>
      <c r="H11" s="244">
        <f>F11/F15</f>
        <v>0.59867023256656138</v>
      </c>
      <c r="I11" s="164">
        <f t="shared" si="0"/>
        <v>1.492261965593651E-2</v>
      </c>
      <c r="J11" s="1"/>
      <c r="K11" s="17">
        <v>156504.36200000005</v>
      </c>
      <c r="L11" s="145">
        <v>152766.89800000002</v>
      </c>
      <c r="M11" s="243">
        <f>K11/K15</f>
        <v>0.67144270933182193</v>
      </c>
      <c r="N11" s="244">
        <f>L11/L15</f>
        <v>0.65466856560546061</v>
      </c>
      <c r="O11" s="164">
        <f t="shared" si="1"/>
        <v>-2.3880893492285123E-2</v>
      </c>
      <c r="Q11" s="191">
        <f t="shared" si="2"/>
        <v>3.329382193658359</v>
      </c>
      <c r="R11" s="192">
        <f t="shared" si="2"/>
        <v>3.2020900009088531</v>
      </c>
      <c r="S11" s="57">
        <f t="shared" si="3"/>
        <v>-3.8232976974516678E-2</v>
      </c>
    </row>
    <row r="12" spans="1:19" s="3" customFormat="1" ht="24" customHeight="1" x14ac:dyDescent="0.25">
      <c r="A12" s="46"/>
      <c r="B12" s="3" t="s">
        <v>33</v>
      </c>
      <c r="E12" s="31">
        <v>442296.78000000044</v>
      </c>
      <c r="F12" s="141">
        <v>446484.63</v>
      </c>
      <c r="G12" s="247">
        <f>E12/E11</f>
        <v>0.9409162817100456</v>
      </c>
      <c r="H12" s="215">
        <f>F12/F11</f>
        <v>0.93585978899858835</v>
      </c>
      <c r="I12" s="206">
        <f t="shared" si="0"/>
        <v>9.468416206872601E-3</v>
      </c>
      <c r="K12" s="31">
        <v>151653.39400000003</v>
      </c>
      <c r="L12" s="141">
        <v>147085.47700000001</v>
      </c>
      <c r="M12" s="247">
        <f>K12/K11</f>
        <v>0.96900426328053391</v>
      </c>
      <c r="N12" s="215">
        <f>L12/L11</f>
        <v>0.96280986866670548</v>
      </c>
      <c r="O12" s="206">
        <f t="shared" si="1"/>
        <v>-3.0120769997406156E-2</v>
      </c>
      <c r="Q12" s="189">
        <f t="shared" si="2"/>
        <v>3.428770021793961</v>
      </c>
      <c r="R12" s="190">
        <f t="shared" si="2"/>
        <v>3.2943010154683265</v>
      </c>
      <c r="S12" s="182">
        <f t="shared" si="3"/>
        <v>-3.9217855228236946E-2</v>
      </c>
    </row>
    <row r="13" spans="1:19" ht="24" customHeight="1" x14ac:dyDescent="0.25">
      <c r="A13" s="8"/>
      <c r="B13" s="3" t="s">
        <v>37</v>
      </c>
      <c r="D13" s="3"/>
      <c r="E13" s="19">
        <v>27083.229999999996</v>
      </c>
      <c r="F13" s="140">
        <v>28062.400000000005</v>
      </c>
      <c r="G13" s="247">
        <f>E13/E11</f>
        <v>5.7615278294130767E-2</v>
      </c>
      <c r="H13" s="215">
        <f>F13/F11</f>
        <v>5.8820550536742983E-2</v>
      </c>
      <c r="I13" s="182">
        <f t="shared" si="0"/>
        <v>3.6154107172593861E-2</v>
      </c>
      <c r="K13" s="19">
        <v>4750.8220000000019</v>
      </c>
      <c r="L13" s="140">
        <v>5206.2740000000013</v>
      </c>
      <c r="M13" s="247">
        <f>K13/K11</f>
        <v>3.0355844011555413E-2</v>
      </c>
      <c r="N13" s="215">
        <f>L13/L11</f>
        <v>3.4079856750118737E-2</v>
      </c>
      <c r="O13" s="182">
        <f t="shared" si="1"/>
        <v>9.5868041362105152E-2</v>
      </c>
      <c r="Q13" s="189">
        <f t="shared" si="2"/>
        <v>1.7541563543196297</v>
      </c>
      <c r="R13" s="190">
        <f t="shared" si="2"/>
        <v>1.8552490164775646</v>
      </c>
      <c r="S13" s="182">
        <f t="shared" si="3"/>
        <v>5.7630359978455212E-2</v>
      </c>
    </row>
    <row r="14" spans="1:19" ht="24" customHeight="1" thickBot="1" x14ac:dyDescent="0.3">
      <c r="A14" s="8"/>
      <c r="B14" t="s">
        <v>36</v>
      </c>
      <c r="E14" s="19">
        <v>690.27</v>
      </c>
      <c r="F14" s="140">
        <v>2537.9299999999994</v>
      </c>
      <c r="G14" s="247">
        <f>E14/E11</f>
        <v>1.4684399958236017E-3</v>
      </c>
      <c r="H14" s="215">
        <f>F14/F11</f>
        <v>5.3196604646685974E-3</v>
      </c>
      <c r="I14" s="186">
        <f t="shared" si="0"/>
        <v>2.6767207034928355</v>
      </c>
      <c r="K14" s="19">
        <v>100.146</v>
      </c>
      <c r="L14" s="140">
        <v>475.14699999999982</v>
      </c>
      <c r="M14" s="247">
        <f>K14/K11</f>
        <v>6.398927079105946E-4</v>
      </c>
      <c r="N14" s="215">
        <f>L14/L11</f>
        <v>3.1102745831757335E-3</v>
      </c>
      <c r="O14" s="209">
        <f t="shared" si="1"/>
        <v>3.7445429672677872</v>
      </c>
      <c r="Q14" s="189">
        <f t="shared" si="2"/>
        <v>1.4508235907688296</v>
      </c>
      <c r="R14" s="190">
        <f t="shared" si="2"/>
        <v>1.8721832359442536</v>
      </c>
      <c r="S14" s="182">
        <f t="shared" si="3"/>
        <v>0.29042789754482451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780123.80000000075</v>
      </c>
      <c r="F15" s="145">
        <v>796907.77000000037</v>
      </c>
      <c r="G15" s="243">
        <f>G7+G11</f>
        <v>1</v>
      </c>
      <c r="H15" s="244">
        <f>H7+H11</f>
        <v>1</v>
      </c>
      <c r="I15" s="164">
        <f t="shared" si="0"/>
        <v>2.1514495519813145E-2</v>
      </c>
      <c r="J15" s="1"/>
      <c r="K15" s="17">
        <v>233086.69500000004</v>
      </c>
      <c r="L15" s="145">
        <v>233349.98199999993</v>
      </c>
      <c r="M15" s="243">
        <f>M7+M11</f>
        <v>1</v>
      </c>
      <c r="N15" s="244">
        <f>N7+N11</f>
        <v>1</v>
      </c>
      <c r="O15" s="164">
        <f t="shared" si="1"/>
        <v>1.1295668334904089E-3</v>
      </c>
      <c r="Q15" s="191">
        <f t="shared" si="2"/>
        <v>2.9878167413941199</v>
      </c>
      <c r="R15" s="192">
        <f t="shared" si="2"/>
        <v>2.9281930831217751</v>
      </c>
      <c r="S15" s="57">
        <f t="shared" si="3"/>
        <v>-1.995559414548442E-2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708481.22000000079</v>
      </c>
      <c r="F16" s="181">
        <f t="shared" ref="F16:F17" si="4">F8+F12</f>
        <v>721759.22000000032</v>
      </c>
      <c r="G16" s="245">
        <f>E16/E15</f>
        <v>0.90816511430621671</v>
      </c>
      <c r="H16" s="246">
        <f>F16/F15</f>
        <v>0.90569981517434572</v>
      </c>
      <c r="I16" s="207">
        <f t="shared" si="0"/>
        <v>1.8741498892517604E-2</v>
      </c>
      <c r="J16" s="3"/>
      <c r="K16" s="180">
        <f t="shared" ref="K16:L18" si="5">K8+K12</f>
        <v>220309.38699999999</v>
      </c>
      <c r="L16" s="181">
        <f t="shared" si="5"/>
        <v>219377.08099999995</v>
      </c>
      <c r="M16" s="250">
        <f>K16/K15</f>
        <v>0.94518216494510743</v>
      </c>
      <c r="N16" s="246">
        <f>L16/L15</f>
        <v>0.94012041106564137</v>
      </c>
      <c r="O16" s="207">
        <f t="shared" si="1"/>
        <v>-4.2318033411805579E-3</v>
      </c>
      <c r="P16" s="3"/>
      <c r="Q16" s="189">
        <f t="shared" si="2"/>
        <v>3.1096009432684713</v>
      </c>
      <c r="R16" s="190">
        <f t="shared" si="2"/>
        <v>3.0394773619933786</v>
      </c>
      <c r="S16" s="182">
        <f t="shared" si="3"/>
        <v>-2.2550668897529484E-2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68116.879999999976</v>
      </c>
      <c r="F17" s="140">
        <f t="shared" si="4"/>
        <v>70040.010000000024</v>
      </c>
      <c r="G17" s="248">
        <f>E17/E15</f>
        <v>8.7315474800281581E-2</v>
      </c>
      <c r="H17" s="215">
        <f>F17/F15</f>
        <v>8.7889731580857833E-2</v>
      </c>
      <c r="I17" s="182">
        <f t="shared" si="0"/>
        <v>2.8232796334771191E-2</v>
      </c>
      <c r="K17" s="19">
        <f t="shared" si="5"/>
        <v>12089.335000000003</v>
      </c>
      <c r="L17" s="140">
        <f t="shared" si="5"/>
        <v>12840.599</v>
      </c>
      <c r="M17" s="247">
        <f>K17/K15</f>
        <v>5.1866259461956853E-2</v>
      </c>
      <c r="N17" s="215">
        <f>L17/L15</f>
        <v>5.5027212301220596E-2</v>
      </c>
      <c r="O17" s="182">
        <f t="shared" si="1"/>
        <v>6.2142706774193722E-2</v>
      </c>
      <c r="Q17" s="189">
        <f t="shared" si="2"/>
        <v>1.7747928266826092</v>
      </c>
      <c r="R17" s="190">
        <f t="shared" si="2"/>
        <v>1.8333234104335503</v>
      </c>
      <c r="S17" s="182">
        <f t="shared" si="3"/>
        <v>3.2978825962658845E-2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3525.7000000000003</v>
      </c>
      <c r="F18" s="142">
        <f>F10+F14</f>
        <v>5108.5399999999991</v>
      </c>
      <c r="G18" s="249">
        <f>E18/E15</f>
        <v>4.5194108935017706E-3</v>
      </c>
      <c r="H18" s="221">
        <f>F18/F15</f>
        <v>6.4104532447964418E-3</v>
      </c>
      <c r="I18" s="208">
        <f t="shared" si="0"/>
        <v>0.44894347221828251</v>
      </c>
      <c r="K18" s="21">
        <f t="shared" si="5"/>
        <v>687.97299999999996</v>
      </c>
      <c r="L18" s="142">
        <f t="shared" si="5"/>
        <v>1132.3020000000001</v>
      </c>
      <c r="M18" s="249">
        <f>K18/K15</f>
        <v>2.9515755929354951E-3</v>
      </c>
      <c r="N18" s="221">
        <f>L18/L15</f>
        <v>4.8523766331381177E-3</v>
      </c>
      <c r="O18" s="208">
        <f t="shared" si="1"/>
        <v>0.6458523808347133</v>
      </c>
      <c r="Q18" s="193">
        <f t="shared" si="2"/>
        <v>1.9513089599228519</v>
      </c>
      <c r="R18" s="194">
        <f t="shared" si="2"/>
        <v>2.2164884683295041</v>
      </c>
      <c r="S18" s="186">
        <f t="shared" si="3"/>
        <v>0.1358982682153709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K100" sqref="K100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F5</f>
        <v>2025/2024</v>
      </c>
    </row>
    <row r="6" spans="1:16" ht="19.5" customHeight="1" thickBot="1" x14ac:dyDescent="0.3">
      <c r="A6" s="382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168</v>
      </c>
      <c r="B7" s="39">
        <v>88837.8</v>
      </c>
      <c r="C7" s="147">
        <v>93801.33000000006</v>
      </c>
      <c r="D7" s="247">
        <f>B7/$B$33</f>
        <v>0.11387654113359956</v>
      </c>
      <c r="E7" s="246">
        <f>C7/$C$33</f>
        <v>0.11770663247517341</v>
      </c>
      <c r="F7" s="52">
        <f>(C7-B7)/B7</f>
        <v>5.5871824831322442E-2</v>
      </c>
      <c r="H7" s="39">
        <v>29144.796000000009</v>
      </c>
      <c r="I7" s="147">
        <v>31436.93199999999</v>
      </c>
      <c r="J7" s="247">
        <f>H7/$H$33</f>
        <v>0.12503843687860425</v>
      </c>
      <c r="K7" s="246">
        <f>I7/$I$33</f>
        <v>0.13472009610011454</v>
      </c>
      <c r="L7" s="52">
        <f>(I7-H7)/H7</f>
        <v>7.8646493185266411E-2</v>
      </c>
      <c r="N7" s="27">
        <f t="shared" ref="N7:O33" si="0">(H7/B7)*10</f>
        <v>3.2806751180240852</v>
      </c>
      <c r="O7" s="151">
        <f t="shared" si="0"/>
        <v>3.3514377674602236</v>
      </c>
      <c r="P7" s="61">
        <f>(O7-N7)/N7</f>
        <v>2.1569538857220946E-2</v>
      </c>
    </row>
    <row r="8" spans="1:16" ht="20.100000000000001" customHeight="1" x14ac:dyDescent="0.25">
      <c r="A8" s="8" t="s">
        <v>167</v>
      </c>
      <c r="B8" s="19">
        <v>86989.6</v>
      </c>
      <c r="C8" s="140">
        <v>86709.78</v>
      </c>
      <c r="D8" s="247">
        <f t="shared" ref="D8:D32" si="1">B8/$B$33</f>
        <v>0.11150742997457583</v>
      </c>
      <c r="E8" s="215">
        <f t="shared" ref="E8:E32" si="2">C8/$C$33</f>
        <v>0.10880779842314746</v>
      </c>
      <c r="F8" s="52">
        <f t="shared" ref="F8:F33" si="3">(C8-B8)/B8</f>
        <v>-3.2167063648988726E-3</v>
      </c>
      <c r="H8" s="19">
        <v>27536.850999999991</v>
      </c>
      <c r="I8" s="140">
        <v>26232.271000000001</v>
      </c>
      <c r="J8" s="247">
        <f t="shared" ref="J8:J32" si="4">H8/$H$33</f>
        <v>0.11813995217530528</v>
      </c>
      <c r="K8" s="215">
        <f t="shared" ref="K8:K32" si="5">I8/$I$33</f>
        <v>0.1124159975294106</v>
      </c>
      <c r="L8" s="52">
        <f t="shared" ref="L8:L33" si="6">(I8-H8)/H8</f>
        <v>-4.7375787449334392E-2</v>
      </c>
      <c r="N8" s="27">
        <f t="shared" si="0"/>
        <v>3.1655336959820475</v>
      </c>
      <c r="O8" s="152">
        <f t="shared" si="0"/>
        <v>3.0252955318304346</v>
      </c>
      <c r="P8" s="52">
        <f t="shared" ref="P8:P71" si="7">(O8-N8)/N8</f>
        <v>-4.4301586278994443E-2</v>
      </c>
    </row>
    <row r="9" spans="1:16" ht="20.100000000000001" customHeight="1" x14ac:dyDescent="0.25">
      <c r="A9" s="8" t="s">
        <v>169</v>
      </c>
      <c r="B9" s="19">
        <v>65205.640000000014</v>
      </c>
      <c r="C9" s="140">
        <v>62232.130000000005</v>
      </c>
      <c r="D9" s="247">
        <f t="shared" si="1"/>
        <v>8.3583708124274653E-2</v>
      </c>
      <c r="E9" s="215">
        <f t="shared" si="2"/>
        <v>7.8092010572315004E-2</v>
      </c>
      <c r="F9" s="52">
        <f t="shared" si="3"/>
        <v>-4.5602036879018572E-2</v>
      </c>
      <c r="H9" s="19">
        <v>19553.013999999992</v>
      </c>
      <c r="I9" s="140">
        <v>18881.575000000004</v>
      </c>
      <c r="J9" s="247">
        <f t="shared" si="4"/>
        <v>8.3887302104480796E-2</v>
      </c>
      <c r="K9" s="215">
        <f t="shared" si="5"/>
        <v>8.0915262294727799E-2</v>
      </c>
      <c r="L9" s="52">
        <f t="shared" si="6"/>
        <v>-3.4339411816510124E-2</v>
      </c>
      <c r="N9" s="27">
        <f t="shared" si="0"/>
        <v>2.9986691335289386</v>
      </c>
      <c r="O9" s="152">
        <f t="shared" si="0"/>
        <v>3.0340557200918568</v>
      </c>
      <c r="P9" s="52">
        <f t="shared" si="7"/>
        <v>1.1800763934657234E-2</v>
      </c>
    </row>
    <row r="10" spans="1:16" ht="20.100000000000001" customHeight="1" x14ac:dyDescent="0.25">
      <c r="A10" s="8" t="s">
        <v>170</v>
      </c>
      <c r="B10" s="19">
        <v>46744.439999999988</v>
      </c>
      <c r="C10" s="140">
        <v>49605.500000000007</v>
      </c>
      <c r="D10" s="247">
        <f t="shared" si="1"/>
        <v>5.9919258968896966E-2</v>
      </c>
      <c r="E10" s="215">
        <f t="shared" si="2"/>
        <v>6.224747940404695E-2</v>
      </c>
      <c r="F10" s="52">
        <f t="shared" si="3"/>
        <v>6.1206423694454788E-2</v>
      </c>
      <c r="H10" s="19">
        <v>17944.457999999999</v>
      </c>
      <c r="I10" s="140">
        <v>18261.043999999994</v>
      </c>
      <c r="J10" s="247">
        <f t="shared" si="4"/>
        <v>7.698619605893843E-2</v>
      </c>
      <c r="K10" s="215">
        <f t="shared" si="5"/>
        <v>7.825603346307522E-2</v>
      </c>
      <c r="L10" s="52">
        <f t="shared" si="6"/>
        <v>1.7642550139992844E-2</v>
      </c>
      <c r="N10" s="27">
        <f t="shared" si="0"/>
        <v>3.8388432934483769</v>
      </c>
      <c r="O10" s="152">
        <f t="shared" si="0"/>
        <v>3.6812538932174843</v>
      </c>
      <c r="P10" s="52">
        <f t="shared" si="7"/>
        <v>-4.1051272006816505E-2</v>
      </c>
    </row>
    <row r="11" spans="1:16" ht="20.100000000000001" customHeight="1" x14ac:dyDescent="0.25">
      <c r="A11" s="8" t="s">
        <v>174</v>
      </c>
      <c r="B11" s="19">
        <v>62286.649999999987</v>
      </c>
      <c r="C11" s="140">
        <v>74229.520000000019</v>
      </c>
      <c r="D11" s="247">
        <f t="shared" si="1"/>
        <v>7.9842007127586656E-2</v>
      </c>
      <c r="E11" s="215">
        <f t="shared" si="2"/>
        <v>9.3146939701692189E-2</v>
      </c>
      <c r="F11" s="52">
        <f t="shared" si="3"/>
        <v>0.19174044518367955</v>
      </c>
      <c r="H11" s="19">
        <v>14843.519000000002</v>
      </c>
      <c r="I11" s="140">
        <v>17792.333999999995</v>
      </c>
      <c r="J11" s="247">
        <f t="shared" si="4"/>
        <v>6.3682395084798768E-2</v>
      </c>
      <c r="K11" s="215">
        <f t="shared" si="5"/>
        <v>7.6247419637683972E-2</v>
      </c>
      <c r="L11" s="52">
        <f t="shared" si="6"/>
        <v>0.1986601020957357</v>
      </c>
      <c r="N11" s="27">
        <f t="shared" si="0"/>
        <v>2.3830979832757109</v>
      </c>
      <c r="O11" s="152">
        <f t="shared" si="0"/>
        <v>2.3969350738089092</v>
      </c>
      <c r="P11" s="52">
        <f t="shared" si="7"/>
        <v>5.8063456183108601E-3</v>
      </c>
    </row>
    <row r="12" spans="1:16" ht="20.100000000000001" customHeight="1" x14ac:dyDescent="0.25">
      <c r="A12" s="8" t="s">
        <v>171</v>
      </c>
      <c r="B12" s="19">
        <v>55253.830000000016</v>
      </c>
      <c r="C12" s="140">
        <v>57941.709999999992</v>
      </c>
      <c r="D12" s="247">
        <f t="shared" si="1"/>
        <v>7.0827002073260703E-2</v>
      </c>
      <c r="E12" s="215">
        <f t="shared" si="2"/>
        <v>7.2708175501915315E-2</v>
      </c>
      <c r="F12" s="52">
        <f t="shared" si="3"/>
        <v>4.8646039559610159E-2</v>
      </c>
      <c r="H12" s="19">
        <v>13493.846999999994</v>
      </c>
      <c r="I12" s="140">
        <v>14279.543000000001</v>
      </c>
      <c r="J12" s="247">
        <f t="shared" si="4"/>
        <v>5.7891965905647179E-2</v>
      </c>
      <c r="K12" s="215">
        <f t="shared" si="5"/>
        <v>6.1193675172428366E-2</v>
      </c>
      <c r="L12" s="52">
        <f t="shared" si="6"/>
        <v>5.8226241930859859E-2</v>
      </c>
      <c r="N12" s="27">
        <f t="shared" si="0"/>
        <v>2.4421559555238055</v>
      </c>
      <c r="O12" s="152">
        <f t="shared" si="0"/>
        <v>2.4644669617103125</v>
      </c>
      <c r="P12" s="52">
        <f t="shared" si="7"/>
        <v>9.1357827234754465E-3</v>
      </c>
    </row>
    <row r="13" spans="1:16" ht="20.100000000000001" customHeight="1" x14ac:dyDescent="0.25">
      <c r="A13" s="8" t="s">
        <v>178</v>
      </c>
      <c r="B13" s="19">
        <v>60594.339999999989</v>
      </c>
      <c r="C13" s="140">
        <v>57326.849999999977</v>
      </c>
      <c r="D13" s="247">
        <f t="shared" si="1"/>
        <v>7.7672723226749382E-2</v>
      </c>
      <c r="E13" s="215">
        <f t="shared" si="2"/>
        <v>7.1936618211163816E-2</v>
      </c>
      <c r="F13" s="52">
        <f t="shared" si="3"/>
        <v>-5.3924013364944866E-2</v>
      </c>
      <c r="H13" s="19">
        <v>20036.737999999987</v>
      </c>
      <c r="I13" s="140">
        <v>11927.349999999999</v>
      </c>
      <c r="J13" s="247">
        <f t="shared" si="4"/>
        <v>8.5962598594484199E-2</v>
      </c>
      <c r="K13" s="215">
        <f t="shared" si="5"/>
        <v>5.1113567259670936E-2</v>
      </c>
      <c r="L13" s="52">
        <f t="shared" si="6"/>
        <v>-0.40472595888612178</v>
      </c>
      <c r="N13" s="27">
        <f t="shared" si="0"/>
        <v>3.3067012529553077</v>
      </c>
      <c r="O13" s="152">
        <f t="shared" si="0"/>
        <v>2.0805870198693985</v>
      </c>
      <c r="P13" s="52">
        <f t="shared" si="7"/>
        <v>-0.37079679695590601</v>
      </c>
    </row>
    <row r="14" spans="1:16" ht="20.100000000000001" customHeight="1" x14ac:dyDescent="0.25">
      <c r="A14" s="8" t="s">
        <v>177</v>
      </c>
      <c r="B14" s="19">
        <v>23578.740000000005</v>
      </c>
      <c r="C14" s="140">
        <v>22820.729999999985</v>
      </c>
      <c r="D14" s="247">
        <f t="shared" si="1"/>
        <v>3.0224356698257383E-2</v>
      </c>
      <c r="E14" s="215">
        <f t="shared" si="2"/>
        <v>2.8636601196647855E-2</v>
      </c>
      <c r="F14" s="52">
        <f t="shared" si="3"/>
        <v>-3.2148028266142298E-2</v>
      </c>
      <c r="H14" s="19">
        <v>9895.8000000000011</v>
      </c>
      <c r="I14" s="140">
        <v>10156.395</v>
      </c>
      <c r="J14" s="247">
        <f t="shared" si="4"/>
        <v>4.2455447746599144E-2</v>
      </c>
      <c r="K14" s="215">
        <f t="shared" si="5"/>
        <v>4.3524301621758868E-2</v>
      </c>
      <c r="L14" s="52">
        <f t="shared" si="6"/>
        <v>2.6333899229976285E-2</v>
      </c>
      <c r="N14" s="27">
        <f t="shared" si="0"/>
        <v>4.1969163746663298</v>
      </c>
      <c r="O14" s="152">
        <f t="shared" si="0"/>
        <v>4.4505127574797152</v>
      </c>
      <c r="P14" s="52">
        <f t="shared" si="7"/>
        <v>6.0424454569587942E-2</v>
      </c>
    </row>
    <row r="15" spans="1:16" ht="20.100000000000001" customHeight="1" x14ac:dyDescent="0.25">
      <c r="A15" s="8" t="s">
        <v>179</v>
      </c>
      <c r="B15" s="19">
        <v>37704.380000000012</v>
      </c>
      <c r="C15" s="140">
        <v>32193.420000000002</v>
      </c>
      <c r="D15" s="247">
        <f t="shared" si="1"/>
        <v>4.8331277676696968E-2</v>
      </c>
      <c r="E15" s="215">
        <f t="shared" si="2"/>
        <v>4.0397924592955076E-2</v>
      </c>
      <c r="F15" s="52">
        <f t="shared" si="3"/>
        <v>-0.14616232915114924</v>
      </c>
      <c r="H15" s="19">
        <v>9280.4269999999997</v>
      </c>
      <c r="I15" s="140">
        <v>8169.4739999999974</v>
      </c>
      <c r="J15" s="247">
        <f t="shared" si="4"/>
        <v>3.9815344243479843E-2</v>
      </c>
      <c r="K15" s="215">
        <f t="shared" si="5"/>
        <v>3.5009533448346272E-2</v>
      </c>
      <c r="L15" s="52">
        <f t="shared" si="6"/>
        <v>-0.11970925475735139</v>
      </c>
      <c r="N15" s="27">
        <f t="shared" si="0"/>
        <v>2.4613657617496951</v>
      </c>
      <c r="O15" s="152">
        <f t="shared" si="0"/>
        <v>2.5376222843053013</v>
      </c>
      <c r="P15" s="52">
        <f t="shared" si="7"/>
        <v>3.0981385920229199E-2</v>
      </c>
    </row>
    <row r="16" spans="1:16" ht="20.100000000000001" customHeight="1" x14ac:dyDescent="0.25">
      <c r="A16" s="8" t="s">
        <v>166</v>
      </c>
      <c r="B16" s="19">
        <v>29184.799999999999</v>
      </c>
      <c r="C16" s="140">
        <v>33181.9</v>
      </c>
      <c r="D16" s="247">
        <f t="shared" si="1"/>
        <v>3.7410472542947666E-2</v>
      </c>
      <c r="E16" s="215">
        <f t="shared" si="2"/>
        <v>4.163831907423865E-2</v>
      </c>
      <c r="F16" s="52">
        <f t="shared" si="3"/>
        <v>0.13695827965242188</v>
      </c>
      <c r="H16" s="19">
        <v>7235.9180000000006</v>
      </c>
      <c r="I16" s="140">
        <v>7987.2559999999994</v>
      </c>
      <c r="J16" s="247">
        <f t="shared" si="4"/>
        <v>3.1043891201082901E-2</v>
      </c>
      <c r="K16" s="215">
        <f t="shared" si="5"/>
        <v>3.4228654879433426E-2</v>
      </c>
      <c r="L16" s="52">
        <f t="shared" si="6"/>
        <v>0.10383451000964891</v>
      </c>
      <c r="N16" s="27">
        <f t="shared" si="0"/>
        <v>2.4793447273923412</v>
      </c>
      <c r="O16" s="152">
        <f t="shared" si="0"/>
        <v>2.4071123112299171</v>
      </c>
      <c r="P16" s="52">
        <f t="shared" si="7"/>
        <v>-2.9133672040190565E-2</v>
      </c>
    </row>
    <row r="17" spans="1:16" ht="20.100000000000001" customHeight="1" x14ac:dyDescent="0.25">
      <c r="A17" s="8" t="s">
        <v>172</v>
      </c>
      <c r="B17" s="19">
        <v>11837.57</v>
      </c>
      <c r="C17" s="140">
        <v>17939.72</v>
      </c>
      <c r="D17" s="247">
        <f t="shared" si="1"/>
        <v>1.5173963414524719E-2</v>
      </c>
      <c r="E17" s="215">
        <f t="shared" si="2"/>
        <v>2.2511664053670843E-2</v>
      </c>
      <c r="F17" s="52">
        <f t="shared" si="3"/>
        <v>0.51549008791500295</v>
      </c>
      <c r="H17" s="19">
        <v>4022.7710000000011</v>
      </c>
      <c r="I17" s="140">
        <v>6996.7970000000014</v>
      </c>
      <c r="J17" s="247">
        <f t="shared" si="4"/>
        <v>1.7258689947961196E-2</v>
      </c>
      <c r="K17" s="215">
        <f t="shared" si="5"/>
        <v>2.9984133446386996E-2</v>
      </c>
      <c r="L17" s="52">
        <f t="shared" si="6"/>
        <v>0.73929786209555537</v>
      </c>
      <c r="N17" s="27">
        <f t="shared" si="0"/>
        <v>3.3983080987060701</v>
      </c>
      <c r="O17" s="152">
        <f t="shared" si="0"/>
        <v>3.9001706827085374</v>
      </c>
      <c r="P17" s="52">
        <f t="shared" si="7"/>
        <v>0.14768013064900001</v>
      </c>
    </row>
    <row r="18" spans="1:16" ht="20.100000000000001" customHeight="1" x14ac:dyDescent="0.25">
      <c r="A18" s="8" t="s">
        <v>176</v>
      </c>
      <c r="B18" s="19">
        <v>21780.600000000002</v>
      </c>
      <c r="C18" s="140">
        <v>24588.469999999994</v>
      </c>
      <c r="D18" s="247">
        <f t="shared" si="1"/>
        <v>2.791941484159309E-2</v>
      </c>
      <c r="E18" s="215">
        <f t="shared" si="2"/>
        <v>3.0854850367439613E-2</v>
      </c>
      <c r="F18" s="52">
        <f t="shared" si="3"/>
        <v>0.12891609964831049</v>
      </c>
      <c r="H18" s="19">
        <v>5194.7119999999995</v>
      </c>
      <c r="I18" s="140">
        <v>6249.387999999999</v>
      </c>
      <c r="J18" s="247">
        <f t="shared" si="4"/>
        <v>2.228660885169784E-2</v>
      </c>
      <c r="K18" s="215">
        <f t="shared" si="5"/>
        <v>2.6781180553080142E-2</v>
      </c>
      <c r="L18" s="52">
        <f t="shared" si="6"/>
        <v>0.20302877233617564</v>
      </c>
      <c r="N18" s="27">
        <f t="shared" si="0"/>
        <v>2.3850178599303966</v>
      </c>
      <c r="O18" s="152">
        <f t="shared" si="0"/>
        <v>2.5415928685274034</v>
      </c>
      <c r="P18" s="52">
        <f t="shared" si="7"/>
        <v>6.5649407171138E-2</v>
      </c>
    </row>
    <row r="19" spans="1:16" ht="20.100000000000001" customHeight="1" x14ac:dyDescent="0.25">
      <c r="A19" s="8" t="s">
        <v>173</v>
      </c>
      <c r="B19" s="19">
        <v>25511.58</v>
      </c>
      <c r="C19" s="140">
        <v>19457.010000000002</v>
      </c>
      <c r="D19" s="247">
        <f t="shared" si="1"/>
        <v>3.270196345759481E-2</v>
      </c>
      <c r="E19" s="215">
        <f t="shared" si="2"/>
        <v>2.4415635952451553E-2</v>
      </c>
      <c r="F19" s="52">
        <f t="shared" si="3"/>
        <v>-0.23732634356633339</v>
      </c>
      <c r="H19" s="19">
        <v>6250.7950000000001</v>
      </c>
      <c r="I19" s="140">
        <v>5441.8590000000013</v>
      </c>
      <c r="J19" s="247">
        <f t="shared" si="4"/>
        <v>2.6817468066978229E-2</v>
      </c>
      <c r="K19" s="215">
        <f t="shared" si="5"/>
        <v>2.332058889980974E-2</v>
      </c>
      <c r="L19" s="52">
        <f t="shared" si="6"/>
        <v>-0.12941329862841428</v>
      </c>
      <c r="N19" s="27">
        <f t="shared" si="0"/>
        <v>2.4501794871191827</v>
      </c>
      <c r="O19" s="152">
        <f t="shared" si="0"/>
        <v>2.7968629301213292</v>
      </c>
      <c r="P19" s="52">
        <f t="shared" si="7"/>
        <v>0.14149308033337685</v>
      </c>
    </row>
    <row r="20" spans="1:16" ht="20.100000000000001" customHeight="1" x14ac:dyDescent="0.25">
      <c r="A20" s="8" t="s">
        <v>182</v>
      </c>
      <c r="B20" s="19">
        <v>16813.919999999991</v>
      </c>
      <c r="C20" s="140">
        <v>16002.45</v>
      </c>
      <c r="D20" s="247">
        <f t="shared" si="1"/>
        <v>2.1552886862315941E-2</v>
      </c>
      <c r="E20" s="215">
        <f t="shared" si="2"/>
        <v>2.0080680101788935E-2</v>
      </c>
      <c r="F20" s="52">
        <f t="shared" si="3"/>
        <v>-4.826179736789462E-2</v>
      </c>
      <c r="H20" s="19">
        <v>5070.2639999999992</v>
      </c>
      <c r="I20" s="140">
        <v>5369.1880000000001</v>
      </c>
      <c r="J20" s="247">
        <f t="shared" si="4"/>
        <v>2.1752695922862497E-2</v>
      </c>
      <c r="K20" s="215">
        <f t="shared" si="5"/>
        <v>2.3009163977565687E-2</v>
      </c>
      <c r="L20" s="52">
        <f t="shared" si="6"/>
        <v>5.8956298922502051E-2</v>
      </c>
      <c r="N20" s="27">
        <f t="shared" si="0"/>
        <v>3.0155157155499741</v>
      </c>
      <c r="O20" s="152">
        <f t="shared" si="0"/>
        <v>3.3552287306006265</v>
      </c>
      <c r="P20" s="52">
        <f t="shared" si="7"/>
        <v>0.11265503054713648</v>
      </c>
    </row>
    <row r="21" spans="1:16" ht="20.100000000000001" customHeight="1" x14ac:dyDescent="0.25">
      <c r="A21" s="8" t="s">
        <v>184</v>
      </c>
      <c r="B21" s="19">
        <v>28786.19</v>
      </c>
      <c r="C21" s="140">
        <v>22575.640000000003</v>
      </c>
      <c r="D21" s="247">
        <f t="shared" si="1"/>
        <v>3.6899515179513814E-2</v>
      </c>
      <c r="E21" s="215">
        <f t="shared" si="2"/>
        <v>2.8329049922552509E-2</v>
      </c>
      <c r="F21" s="52">
        <f t="shared" si="3"/>
        <v>-0.21574755116950162</v>
      </c>
      <c r="H21" s="19">
        <v>6146.3550000000005</v>
      </c>
      <c r="I21" s="140">
        <v>4849.804000000001</v>
      </c>
      <c r="J21" s="247">
        <f t="shared" si="4"/>
        <v>2.6369394443556699E-2</v>
      </c>
      <c r="K21" s="215">
        <f t="shared" si="5"/>
        <v>2.0783391361050126E-2</v>
      </c>
      <c r="L21" s="52">
        <f t="shared" si="6"/>
        <v>-0.21094632509837122</v>
      </c>
      <c r="N21" s="27">
        <f t="shared" si="0"/>
        <v>2.1351748876805168</v>
      </c>
      <c r="O21" s="152">
        <f t="shared" si="0"/>
        <v>2.1482465170422635</v>
      </c>
      <c r="P21" s="52">
        <f t="shared" si="7"/>
        <v>6.1220415419679019E-3</v>
      </c>
    </row>
    <row r="22" spans="1:16" ht="20.100000000000001" customHeight="1" x14ac:dyDescent="0.25">
      <c r="A22" s="8" t="s">
        <v>175</v>
      </c>
      <c r="B22" s="19">
        <v>9221.5500000000011</v>
      </c>
      <c r="C22" s="140">
        <v>16273.099999999997</v>
      </c>
      <c r="D22" s="247">
        <f t="shared" si="1"/>
        <v>1.1820623854829196E-2</v>
      </c>
      <c r="E22" s="215">
        <f t="shared" si="2"/>
        <v>2.0420305351019467E-2</v>
      </c>
      <c r="F22" s="52">
        <f t="shared" si="3"/>
        <v>0.76468164245707015</v>
      </c>
      <c r="H22" s="19">
        <v>2746.2990000000004</v>
      </c>
      <c r="I22" s="140">
        <v>4578.3199999999988</v>
      </c>
      <c r="J22" s="247">
        <f t="shared" si="4"/>
        <v>1.1782307008128448E-2</v>
      </c>
      <c r="K22" s="215">
        <f t="shared" si="5"/>
        <v>1.9619971515575263E-2</v>
      </c>
      <c r="L22" s="52">
        <f t="shared" si="6"/>
        <v>0.66708723267204262</v>
      </c>
      <c r="N22" s="27">
        <f t="shared" si="0"/>
        <v>2.9781316589944207</v>
      </c>
      <c r="O22" s="152">
        <f t="shared" si="0"/>
        <v>2.8134282957764651</v>
      </c>
      <c r="P22" s="52">
        <f t="shared" si="7"/>
        <v>-5.5304258534214147E-2</v>
      </c>
    </row>
    <row r="23" spans="1:16" ht="20.100000000000001" customHeight="1" x14ac:dyDescent="0.25">
      <c r="A23" s="8" t="s">
        <v>183</v>
      </c>
      <c r="B23" s="19">
        <v>9145.09</v>
      </c>
      <c r="C23" s="140">
        <v>7488.1400000000021</v>
      </c>
      <c r="D23" s="247">
        <f t="shared" si="1"/>
        <v>1.172261376976321E-2</v>
      </c>
      <c r="E23" s="215">
        <f t="shared" si="2"/>
        <v>9.3964951552674651E-3</v>
      </c>
      <c r="F23" s="52">
        <f t="shared" si="3"/>
        <v>-0.18118465755941143</v>
      </c>
      <c r="H23" s="19">
        <v>3139.3320000000012</v>
      </c>
      <c r="I23" s="140">
        <v>2758.6580000000008</v>
      </c>
      <c r="J23" s="247">
        <f t="shared" si="4"/>
        <v>1.3468516510562726E-2</v>
      </c>
      <c r="K23" s="215">
        <f t="shared" si="5"/>
        <v>1.1821976485089258E-2</v>
      </c>
      <c r="L23" s="52">
        <f t="shared" si="6"/>
        <v>-0.12125955458040127</v>
      </c>
      <c r="N23" s="27">
        <f t="shared" si="0"/>
        <v>3.4328060194049499</v>
      </c>
      <c r="O23" s="152">
        <f t="shared" si="0"/>
        <v>3.6840363561578711</v>
      </c>
      <c r="P23" s="52">
        <f t="shared" si="7"/>
        <v>7.3185124744237662E-2</v>
      </c>
    </row>
    <row r="24" spans="1:16" ht="20.100000000000001" customHeight="1" x14ac:dyDescent="0.25">
      <c r="A24" s="8" t="s">
        <v>181</v>
      </c>
      <c r="B24" s="19">
        <v>1076.8199999999997</v>
      </c>
      <c r="C24" s="140">
        <v>1242.7900000000002</v>
      </c>
      <c r="D24" s="247">
        <f t="shared" si="1"/>
        <v>1.3803193800778794E-3</v>
      </c>
      <c r="E24" s="215">
        <f t="shared" si="2"/>
        <v>1.5595154756741795E-3</v>
      </c>
      <c r="F24" s="52">
        <f t="shared" si="3"/>
        <v>0.1541297524191606</v>
      </c>
      <c r="H24" s="19">
        <v>2214.663</v>
      </c>
      <c r="I24" s="140">
        <v>2576.9669999999996</v>
      </c>
      <c r="J24" s="247">
        <f t="shared" si="4"/>
        <v>9.5014560998430142E-3</v>
      </c>
      <c r="K24" s="215">
        <f t="shared" si="5"/>
        <v>1.1043356326464171E-2</v>
      </c>
      <c r="L24" s="52">
        <f t="shared" si="6"/>
        <v>0.16359328710508084</v>
      </c>
      <c r="N24" s="27">
        <f t="shared" si="0"/>
        <v>20.566696383796739</v>
      </c>
      <c r="O24" s="152">
        <f t="shared" si="0"/>
        <v>20.735337426274747</v>
      </c>
      <c r="P24" s="52">
        <f t="shared" si="7"/>
        <v>8.1997146907302979E-3</v>
      </c>
    </row>
    <row r="25" spans="1:16" ht="20.100000000000001" customHeight="1" x14ac:dyDescent="0.25">
      <c r="A25" s="8" t="s">
        <v>186</v>
      </c>
      <c r="B25" s="19">
        <v>6059.9400000000005</v>
      </c>
      <c r="C25" s="140">
        <v>6598.4299999999976</v>
      </c>
      <c r="D25" s="247">
        <f t="shared" si="1"/>
        <v>7.7679209376768149E-3</v>
      </c>
      <c r="E25" s="215">
        <f t="shared" si="2"/>
        <v>8.2800422437843656E-3</v>
      </c>
      <c r="F25" s="52">
        <f t="shared" si="3"/>
        <v>8.886061578167391E-2</v>
      </c>
      <c r="H25" s="19">
        <v>2014.8690000000001</v>
      </c>
      <c r="I25" s="140">
        <v>2405.3490000000006</v>
      </c>
      <c r="J25" s="247">
        <f t="shared" si="4"/>
        <v>8.6442900569678512E-3</v>
      </c>
      <c r="K25" s="215">
        <f t="shared" si="5"/>
        <v>1.0307903087817686E-2</v>
      </c>
      <c r="L25" s="52">
        <f t="shared" si="6"/>
        <v>0.19379919984872487</v>
      </c>
      <c r="N25" s="27">
        <f t="shared" si="0"/>
        <v>3.3248992564282815</v>
      </c>
      <c r="O25" s="152">
        <f t="shared" si="0"/>
        <v>3.6453353297678408</v>
      </c>
      <c r="P25" s="52">
        <f t="shared" si="7"/>
        <v>9.637467141900187E-2</v>
      </c>
    </row>
    <row r="26" spans="1:16" ht="20.100000000000001" customHeight="1" x14ac:dyDescent="0.25">
      <c r="A26" s="8" t="s">
        <v>187</v>
      </c>
      <c r="B26" s="19">
        <v>8718.0700000000015</v>
      </c>
      <c r="C26" s="140">
        <v>10681.050000000005</v>
      </c>
      <c r="D26" s="247">
        <f t="shared" si="1"/>
        <v>1.1175239109484932E-2</v>
      </c>
      <c r="E26" s="215">
        <f t="shared" si="2"/>
        <v>1.3403119409916156E-2</v>
      </c>
      <c r="F26" s="52">
        <f t="shared" si="3"/>
        <v>0.22516222053734403</v>
      </c>
      <c r="H26" s="19">
        <v>1830.2000000000003</v>
      </c>
      <c r="I26" s="140">
        <v>2305.0820000000008</v>
      </c>
      <c r="J26" s="247">
        <f t="shared" si="4"/>
        <v>7.8520140328043973E-3</v>
      </c>
      <c r="K26" s="215">
        <f t="shared" si="5"/>
        <v>9.878218032174528E-3</v>
      </c>
      <c r="L26" s="52">
        <f t="shared" si="6"/>
        <v>0.25947000327833047</v>
      </c>
      <c r="N26" s="27">
        <f t="shared" si="0"/>
        <v>2.099317853607507</v>
      </c>
      <c r="O26" s="152">
        <f t="shared" si="0"/>
        <v>2.1581043062245748</v>
      </c>
      <c r="P26" s="52">
        <f t="shared" si="7"/>
        <v>2.8002645009686404E-2</v>
      </c>
    </row>
    <row r="27" spans="1:16" ht="20.100000000000001" customHeight="1" x14ac:dyDescent="0.25">
      <c r="A27" s="8" t="s">
        <v>190</v>
      </c>
      <c r="B27" s="19">
        <v>8375.77</v>
      </c>
      <c r="C27" s="140">
        <v>6934.7699999999986</v>
      </c>
      <c r="D27" s="247">
        <f t="shared" si="1"/>
        <v>1.0736462597346728E-2</v>
      </c>
      <c r="E27" s="215">
        <f t="shared" si="2"/>
        <v>8.7020986129925613E-3</v>
      </c>
      <c r="F27" s="52">
        <f t="shared" si="3"/>
        <v>-0.17204388372651133</v>
      </c>
      <c r="H27" s="19">
        <v>2500.4150000000004</v>
      </c>
      <c r="I27" s="140">
        <v>2059.8350000000005</v>
      </c>
      <c r="J27" s="247">
        <f t="shared" si="4"/>
        <v>1.0727403380960883E-2</v>
      </c>
      <c r="K27" s="215">
        <f t="shared" si="5"/>
        <v>8.8272344499259539E-3</v>
      </c>
      <c r="L27" s="52">
        <f t="shared" si="6"/>
        <v>-0.17620275034344293</v>
      </c>
      <c r="N27" s="27">
        <f t="shared" si="0"/>
        <v>2.9852956802777539</v>
      </c>
      <c r="O27" s="152">
        <f t="shared" si="0"/>
        <v>2.9703003848721741</v>
      </c>
      <c r="P27" s="52">
        <f t="shared" si="7"/>
        <v>-5.023051989337517E-3</v>
      </c>
    </row>
    <row r="28" spans="1:16" ht="20.100000000000001" customHeight="1" x14ac:dyDescent="0.25">
      <c r="A28" s="8" t="s">
        <v>189</v>
      </c>
      <c r="B28" s="19">
        <v>6057.3</v>
      </c>
      <c r="C28" s="140">
        <v>4432.1499999999996</v>
      </c>
      <c r="D28" s="247">
        <f t="shared" si="1"/>
        <v>7.7645368594061607E-3</v>
      </c>
      <c r="E28" s="215">
        <f t="shared" si="2"/>
        <v>5.5616850115540947E-3</v>
      </c>
      <c r="F28" s="52">
        <f t="shared" si="3"/>
        <v>-0.26829610552556427</v>
      </c>
      <c r="H28" s="19">
        <v>2441.7440000000011</v>
      </c>
      <c r="I28" s="140">
        <v>2010.5129999999999</v>
      </c>
      <c r="J28" s="247">
        <f t="shared" si="4"/>
        <v>1.0475690171847856E-2</v>
      </c>
      <c r="K28" s="215">
        <f t="shared" si="5"/>
        <v>8.6158695311148586E-3</v>
      </c>
      <c r="L28" s="52">
        <f t="shared" si="6"/>
        <v>-0.17660778525512952</v>
      </c>
      <c r="N28" s="27">
        <f t="shared" si="0"/>
        <v>4.0310765522592593</v>
      </c>
      <c r="O28" s="152">
        <f t="shared" si="0"/>
        <v>4.536202520221563</v>
      </c>
      <c r="P28" s="52">
        <f t="shared" si="7"/>
        <v>0.12530795717069687</v>
      </c>
    </row>
    <row r="29" spans="1:16" ht="20.100000000000001" customHeight="1" x14ac:dyDescent="0.25">
      <c r="A29" s="8" t="s">
        <v>191</v>
      </c>
      <c r="B29" s="19">
        <v>6578.64</v>
      </c>
      <c r="C29" s="140">
        <v>7887.84</v>
      </c>
      <c r="D29" s="247">
        <f t="shared" si="1"/>
        <v>8.4328154069905313E-3</v>
      </c>
      <c r="E29" s="215">
        <f t="shared" si="2"/>
        <v>9.8980588431205746E-3</v>
      </c>
      <c r="F29" s="52">
        <f>(C29-B29)/B29</f>
        <v>0.19900769763963369</v>
      </c>
      <c r="H29" s="19">
        <v>1490.606</v>
      </c>
      <c r="I29" s="140">
        <v>1897.1920000000002</v>
      </c>
      <c r="J29" s="247">
        <f t="shared" si="4"/>
        <v>6.395071155820364E-3</v>
      </c>
      <c r="K29" s="215">
        <f t="shared" si="5"/>
        <v>8.1302427527078225E-3</v>
      </c>
      <c r="L29" s="52">
        <f>(I29-H29)/H29</f>
        <v>0.27276557319640482</v>
      </c>
      <c r="N29" s="27">
        <f t="shared" si="0"/>
        <v>2.2658269794364791</v>
      </c>
      <c r="O29" s="152">
        <f t="shared" si="0"/>
        <v>2.405211059047851</v>
      </c>
      <c r="P29" s="52">
        <f>(O29-N29)/N29</f>
        <v>6.1515764829509316E-2</v>
      </c>
    </row>
    <row r="30" spans="1:16" ht="20.100000000000001" customHeight="1" x14ac:dyDescent="0.25">
      <c r="A30" s="8" t="s">
        <v>180</v>
      </c>
      <c r="B30" s="19">
        <v>4839.4600000000019</v>
      </c>
      <c r="C30" s="140">
        <v>6179.2199999999993</v>
      </c>
      <c r="D30" s="247">
        <f t="shared" si="1"/>
        <v>6.2034512983708502E-3</v>
      </c>
      <c r="E30" s="215">
        <f t="shared" si="2"/>
        <v>7.7539964254583647E-3</v>
      </c>
      <c r="F30" s="52">
        <f t="shared" si="3"/>
        <v>0.27684080455257343</v>
      </c>
      <c r="H30" s="19">
        <v>1432.5459999999998</v>
      </c>
      <c r="I30" s="140">
        <v>1756.8300000000002</v>
      </c>
      <c r="J30" s="247">
        <f t="shared" si="4"/>
        <v>6.1459792889508279E-3</v>
      </c>
      <c r="K30" s="215">
        <f t="shared" si="5"/>
        <v>7.5287342426278853E-3</v>
      </c>
      <c r="L30" s="52">
        <f t="shared" si="6"/>
        <v>0.22636899617883152</v>
      </c>
      <c r="N30" s="27">
        <f t="shared" si="0"/>
        <v>2.9601360482367851</v>
      </c>
      <c r="O30" s="152">
        <f t="shared" si="0"/>
        <v>2.843125831415616</v>
      </c>
      <c r="P30" s="52">
        <f t="shared" si="7"/>
        <v>-3.9528661829873191E-2</v>
      </c>
    </row>
    <row r="31" spans="1:16" ht="20.100000000000001" customHeight="1" x14ac:dyDescent="0.25">
      <c r="A31" s="8" t="s">
        <v>205</v>
      </c>
      <c r="B31" s="19">
        <v>3960.4799999999996</v>
      </c>
      <c r="C31" s="140">
        <v>5488.0100000000011</v>
      </c>
      <c r="D31" s="247">
        <f t="shared" si="1"/>
        <v>5.0767326929392481E-3</v>
      </c>
      <c r="E31" s="215">
        <f t="shared" si="2"/>
        <v>6.8866313099193383E-3</v>
      </c>
      <c r="F31" s="52">
        <f t="shared" si="3"/>
        <v>0.38569314830525636</v>
      </c>
      <c r="H31" s="19">
        <v>1236.5520000000006</v>
      </c>
      <c r="I31" s="140">
        <v>1663.4210000000003</v>
      </c>
      <c r="J31" s="247">
        <f t="shared" si="4"/>
        <v>5.3051161929255526E-3</v>
      </c>
      <c r="K31" s="215">
        <f t="shared" si="5"/>
        <v>7.1284385185853612E-3</v>
      </c>
      <c r="L31" s="52">
        <f t="shared" si="6"/>
        <v>0.34520909755513679</v>
      </c>
      <c r="N31" s="27">
        <f t="shared" si="0"/>
        <v>3.1222276087746961</v>
      </c>
      <c r="O31" s="152">
        <f t="shared" si="0"/>
        <v>3.0310094187146159</v>
      </c>
      <c r="P31" s="52">
        <f t="shared" si="7"/>
        <v>-2.9215740006821058E-2</v>
      </c>
    </row>
    <row r="32" spans="1:16" ht="20.100000000000001" customHeight="1" thickBot="1" x14ac:dyDescent="0.3">
      <c r="A32" s="8" t="s">
        <v>17</v>
      </c>
      <c r="B32" s="19">
        <f>B33-SUM(B7:B31)</f>
        <v>54980.60000000021</v>
      </c>
      <c r="C32" s="140">
        <f>C33-SUM(C7:C31)</f>
        <v>53096.110000000219</v>
      </c>
      <c r="D32" s="247">
        <f t="shared" si="1"/>
        <v>7.0476762790726552E-2</v>
      </c>
      <c r="E32" s="215">
        <f t="shared" si="2"/>
        <v>6.6627672610094127E-2</v>
      </c>
      <c r="F32" s="52">
        <f t="shared" si="3"/>
        <v>-3.427554446477455E-2</v>
      </c>
      <c r="H32" s="19">
        <f>H33-SUM(H7:H31)</f>
        <v>16389.204000000202</v>
      </c>
      <c r="I32" s="140">
        <f>I33-SUM(I7:I31)</f>
        <v>15306.604999999981</v>
      </c>
      <c r="J32" s="247">
        <f t="shared" si="4"/>
        <v>7.0313768874710705E-2</v>
      </c>
      <c r="K32" s="215">
        <f t="shared" si="5"/>
        <v>6.5595055413374681E-2</v>
      </c>
      <c r="L32" s="52">
        <f t="shared" si="6"/>
        <v>-6.605561807639998E-2</v>
      </c>
      <c r="N32" s="27">
        <f t="shared" si="0"/>
        <v>2.9809067198248362</v>
      </c>
      <c r="O32" s="152">
        <f t="shared" si="0"/>
        <v>2.8828110006552117</v>
      </c>
      <c r="P32" s="52">
        <f t="shared" si="7"/>
        <v>-3.2908013698392032E-2</v>
      </c>
    </row>
    <row r="33" spans="1:16" ht="26.25" customHeight="1" thickBot="1" x14ac:dyDescent="0.3">
      <c r="A33" s="12" t="s">
        <v>18</v>
      </c>
      <c r="B33" s="17">
        <v>780123.8</v>
      </c>
      <c r="C33" s="145">
        <v>796907.77000000037</v>
      </c>
      <c r="D33" s="243">
        <f>SUM(D7:D32)</f>
        <v>1.0000000000000002</v>
      </c>
      <c r="E33" s="244">
        <f>SUM(E7:E32)</f>
        <v>0.99999999999999989</v>
      </c>
      <c r="F33" s="57">
        <f t="shared" si="3"/>
        <v>2.1514495519814061E-2</v>
      </c>
      <c r="G33" s="1"/>
      <c r="H33" s="17">
        <v>233086.69500000021</v>
      </c>
      <c r="I33" s="145">
        <v>233349.98199999993</v>
      </c>
      <c r="J33" s="243">
        <f>SUM(J7:J32)</f>
        <v>0.99999999999999989</v>
      </c>
      <c r="K33" s="244">
        <f>SUM(K7:K32)</f>
        <v>1</v>
      </c>
      <c r="L33" s="57">
        <f t="shared" si="6"/>
        <v>1.1295668334896588E-3</v>
      </c>
      <c r="N33" s="29">
        <f t="shared" si="0"/>
        <v>2.9878167413941248</v>
      </c>
      <c r="O33" s="146">
        <f t="shared" si="0"/>
        <v>2.9281930831217751</v>
      </c>
      <c r="P33" s="57">
        <f t="shared" si="7"/>
        <v>-1.9955594145486023E-2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F37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174</v>
      </c>
      <c r="B39" s="39">
        <v>62286.649999999987</v>
      </c>
      <c r="C39" s="147">
        <v>74229.520000000019</v>
      </c>
      <c r="D39" s="247">
        <f t="shared" ref="D39:D61" si="8">B39/$B$62</f>
        <v>0.20088999473381236</v>
      </c>
      <c r="E39" s="246">
        <f t="shared" ref="E39:E61" si="9">C39/$C$62</f>
        <v>0.23209576577730653</v>
      </c>
      <c r="F39" s="52">
        <f>(C39-B39)/B39</f>
        <v>0.19174044518367955</v>
      </c>
      <c r="H39" s="39">
        <v>14843.519000000002</v>
      </c>
      <c r="I39" s="147">
        <v>17792.333999999995</v>
      </c>
      <c r="J39" s="247">
        <f t="shared" ref="J39:J61" si="10">H39/$H$62</f>
        <v>0.19382432499150953</v>
      </c>
      <c r="K39" s="246">
        <f t="shared" ref="K39:K61" si="11">I39/$I$62</f>
        <v>0.22079490032920546</v>
      </c>
      <c r="L39" s="52">
        <f>(I39-H39)/H39</f>
        <v>0.1986601020957357</v>
      </c>
      <c r="N39" s="27">
        <f t="shared" ref="N39:O62" si="12">(H39/B39)*10</f>
        <v>2.3830979832757109</v>
      </c>
      <c r="O39" s="151">
        <f t="shared" si="12"/>
        <v>2.3969350738089092</v>
      </c>
      <c r="P39" s="61">
        <f t="shared" si="7"/>
        <v>5.8063456183108601E-3</v>
      </c>
    </row>
    <row r="40" spans="1:16" ht="20.100000000000001" customHeight="1" x14ac:dyDescent="0.25">
      <c r="A40" s="38" t="s">
        <v>171</v>
      </c>
      <c r="B40" s="19">
        <v>55253.830000000016</v>
      </c>
      <c r="C40" s="140">
        <v>57941.709999999992</v>
      </c>
      <c r="D40" s="247">
        <f t="shared" si="8"/>
        <v>0.17820739464593086</v>
      </c>
      <c r="E40" s="215">
        <f t="shared" si="9"/>
        <v>0.18116815995707117</v>
      </c>
      <c r="F40" s="52">
        <f t="shared" ref="F40:F62" si="13">(C40-B40)/B40</f>
        <v>4.8646039559610159E-2</v>
      </c>
      <c r="H40" s="19">
        <v>13493.846999999994</v>
      </c>
      <c r="I40" s="140">
        <v>14279.543000000001</v>
      </c>
      <c r="J40" s="247">
        <f t="shared" si="10"/>
        <v>0.17620052133956271</v>
      </c>
      <c r="K40" s="215">
        <f t="shared" si="11"/>
        <v>0.17720273649491994</v>
      </c>
      <c r="L40" s="52">
        <f t="shared" ref="L40:L62" si="14">(I40-H40)/H40</f>
        <v>5.8226241930859859E-2</v>
      </c>
      <c r="N40" s="27">
        <f t="shared" si="12"/>
        <v>2.4421559555238055</v>
      </c>
      <c r="O40" s="152">
        <f t="shared" si="12"/>
        <v>2.4644669617103125</v>
      </c>
      <c r="P40" s="52">
        <f t="shared" si="7"/>
        <v>9.1357827234754465E-3</v>
      </c>
    </row>
    <row r="41" spans="1:16" ht="20.100000000000001" customHeight="1" x14ac:dyDescent="0.25">
      <c r="A41" s="38" t="s">
        <v>179</v>
      </c>
      <c r="B41" s="19">
        <v>37704.380000000012</v>
      </c>
      <c r="C41" s="140">
        <v>32193.420000000002</v>
      </c>
      <c r="D41" s="247">
        <f t="shared" si="8"/>
        <v>0.12160603756409542</v>
      </c>
      <c r="E41" s="215">
        <f t="shared" si="9"/>
        <v>0.10066017492623493</v>
      </c>
      <c r="F41" s="52">
        <f t="shared" si="13"/>
        <v>-0.14616232915114924</v>
      </c>
      <c r="H41" s="19">
        <v>9280.4269999999997</v>
      </c>
      <c r="I41" s="140">
        <v>8169.4739999999974</v>
      </c>
      <c r="J41" s="247">
        <f t="shared" si="10"/>
        <v>0.12118234893679723</v>
      </c>
      <c r="K41" s="215">
        <f t="shared" si="11"/>
        <v>0.10137951533351584</v>
      </c>
      <c r="L41" s="52">
        <f t="shared" si="14"/>
        <v>-0.11970925475735139</v>
      </c>
      <c r="N41" s="27">
        <f t="shared" si="12"/>
        <v>2.4613657617496951</v>
      </c>
      <c r="O41" s="152">
        <f t="shared" si="12"/>
        <v>2.5376222843053013</v>
      </c>
      <c r="P41" s="52">
        <f t="shared" si="7"/>
        <v>3.0981385920229199E-2</v>
      </c>
    </row>
    <row r="42" spans="1:16" ht="20.100000000000001" customHeight="1" x14ac:dyDescent="0.25">
      <c r="A42" s="38" t="s">
        <v>166</v>
      </c>
      <c r="B42" s="19">
        <v>29184.799999999999</v>
      </c>
      <c r="C42" s="140">
        <v>33181.9</v>
      </c>
      <c r="D42" s="247">
        <f t="shared" si="8"/>
        <v>9.4128265339480738E-2</v>
      </c>
      <c r="E42" s="215">
        <f t="shared" si="9"/>
        <v>0.10375088631107955</v>
      </c>
      <c r="F42" s="52">
        <f t="shared" si="13"/>
        <v>0.13695827965242188</v>
      </c>
      <c r="H42" s="19">
        <v>7235.9180000000006</v>
      </c>
      <c r="I42" s="140">
        <v>7987.2559999999994</v>
      </c>
      <c r="J42" s="247">
        <f t="shared" si="10"/>
        <v>9.4485473562159597E-2</v>
      </c>
      <c r="K42" s="215">
        <f t="shared" si="11"/>
        <v>9.9118271522097581E-2</v>
      </c>
      <c r="L42" s="52">
        <f t="shared" si="14"/>
        <v>0.10383451000964891</v>
      </c>
      <c r="N42" s="27">
        <f t="shared" si="12"/>
        <v>2.4793447273923412</v>
      </c>
      <c r="O42" s="152">
        <f t="shared" si="12"/>
        <v>2.4071123112299171</v>
      </c>
      <c r="P42" s="52">
        <f t="shared" si="7"/>
        <v>-2.9133672040190565E-2</v>
      </c>
    </row>
    <row r="43" spans="1:16" ht="20.100000000000001" customHeight="1" x14ac:dyDescent="0.25">
      <c r="A43" s="38" t="s">
        <v>176</v>
      </c>
      <c r="B43" s="19">
        <v>21780.600000000002</v>
      </c>
      <c r="C43" s="140">
        <v>24588.469999999994</v>
      </c>
      <c r="D43" s="247">
        <f t="shared" si="8"/>
        <v>7.0247872044800527E-2</v>
      </c>
      <c r="E43" s="215">
        <f t="shared" si="9"/>
        <v>7.6881539499949955E-2</v>
      </c>
      <c r="F43" s="52">
        <f t="shared" si="13"/>
        <v>0.12891609964831049</v>
      </c>
      <c r="H43" s="19">
        <v>5194.7119999999995</v>
      </c>
      <c r="I43" s="140">
        <v>6249.387999999999</v>
      </c>
      <c r="J43" s="247">
        <f t="shared" si="10"/>
        <v>6.7831728239462236E-2</v>
      </c>
      <c r="K43" s="215">
        <f t="shared" si="11"/>
        <v>7.7552107586252195E-2</v>
      </c>
      <c r="L43" s="52">
        <f t="shared" si="14"/>
        <v>0.20302877233617564</v>
      </c>
      <c r="N43" s="27">
        <f t="shared" si="12"/>
        <v>2.3850178599303966</v>
      </c>
      <c r="O43" s="152">
        <f t="shared" si="12"/>
        <v>2.5415928685274034</v>
      </c>
      <c r="P43" s="52">
        <f t="shared" si="7"/>
        <v>6.5649407171138E-2</v>
      </c>
    </row>
    <row r="44" spans="1:16" ht="20.100000000000001" customHeight="1" x14ac:dyDescent="0.25">
      <c r="A44" s="38" t="s">
        <v>173</v>
      </c>
      <c r="B44" s="19">
        <v>25511.58</v>
      </c>
      <c r="C44" s="140">
        <v>19457.010000000002</v>
      </c>
      <c r="D44" s="247">
        <f t="shared" si="8"/>
        <v>8.2281213901393535E-2</v>
      </c>
      <c r="E44" s="215">
        <f t="shared" si="9"/>
        <v>6.0836842750521758E-2</v>
      </c>
      <c r="F44" s="52">
        <f t="shared" si="13"/>
        <v>-0.23732634356633339</v>
      </c>
      <c r="H44" s="19">
        <v>6250.7950000000001</v>
      </c>
      <c r="I44" s="140">
        <v>5441.8590000000013</v>
      </c>
      <c r="J44" s="247">
        <f t="shared" si="10"/>
        <v>8.1621893132976256E-2</v>
      </c>
      <c r="K44" s="215">
        <f t="shared" si="11"/>
        <v>6.7531034180821375E-2</v>
      </c>
      <c r="L44" s="52">
        <f t="shared" si="14"/>
        <v>-0.12941329862841428</v>
      </c>
      <c r="N44" s="27">
        <f t="shared" si="12"/>
        <v>2.4501794871191827</v>
      </c>
      <c r="O44" s="152">
        <f t="shared" si="12"/>
        <v>2.7968629301213292</v>
      </c>
      <c r="P44" s="52">
        <f t="shared" si="7"/>
        <v>0.14149308033337685</v>
      </c>
    </row>
    <row r="45" spans="1:16" ht="20.100000000000001" customHeight="1" x14ac:dyDescent="0.25">
      <c r="A45" s="38" t="s">
        <v>184</v>
      </c>
      <c r="B45" s="19">
        <v>28786.19</v>
      </c>
      <c r="C45" s="140">
        <v>22575.640000000003</v>
      </c>
      <c r="D45" s="247">
        <f t="shared" si="8"/>
        <v>9.2842648585315199E-2</v>
      </c>
      <c r="E45" s="215">
        <f t="shared" si="9"/>
        <v>7.0587960877462108E-2</v>
      </c>
      <c r="F45" s="52">
        <f t="shared" si="13"/>
        <v>-0.21574755116950162</v>
      </c>
      <c r="H45" s="19">
        <v>6146.3550000000005</v>
      </c>
      <c r="I45" s="140">
        <v>4849.804000000001</v>
      </c>
      <c r="J45" s="247">
        <f t="shared" si="10"/>
        <v>8.0258132120367781E-2</v>
      </c>
      <c r="K45" s="215">
        <f t="shared" si="11"/>
        <v>6.0183896659998765E-2</v>
      </c>
      <c r="L45" s="52">
        <f t="shared" si="14"/>
        <v>-0.21094632509837122</v>
      </c>
      <c r="N45" s="27">
        <f t="shared" si="12"/>
        <v>2.1351748876805168</v>
      </c>
      <c r="O45" s="152">
        <f t="shared" si="12"/>
        <v>2.1482465170422635</v>
      </c>
      <c r="P45" s="52">
        <f t="shared" si="7"/>
        <v>6.1220415419679019E-3</v>
      </c>
    </row>
    <row r="46" spans="1:16" ht="20.100000000000001" customHeight="1" x14ac:dyDescent="0.25">
      <c r="A46" s="38" t="s">
        <v>175</v>
      </c>
      <c r="B46" s="19">
        <v>9221.5500000000011</v>
      </c>
      <c r="C46" s="140">
        <v>16273.099999999997</v>
      </c>
      <c r="D46" s="247">
        <f t="shared" si="8"/>
        <v>2.9741800705891035E-2</v>
      </c>
      <c r="E46" s="215">
        <f t="shared" si="9"/>
        <v>5.0881611602374435E-2</v>
      </c>
      <c r="F46" s="52">
        <f t="shared" si="13"/>
        <v>0.76468164245707015</v>
      </c>
      <c r="H46" s="19">
        <v>2746.2990000000004</v>
      </c>
      <c r="I46" s="140">
        <v>4578.3199999999988</v>
      </c>
      <c r="J46" s="247">
        <f t="shared" si="10"/>
        <v>3.586073827236369E-2</v>
      </c>
      <c r="K46" s="215">
        <f t="shared" si="11"/>
        <v>5.6814901747865569E-2</v>
      </c>
      <c r="L46" s="52">
        <f t="shared" si="14"/>
        <v>0.66708723267204262</v>
      </c>
      <c r="N46" s="27">
        <f t="shared" si="12"/>
        <v>2.9781316589944207</v>
      </c>
      <c r="O46" s="152">
        <f t="shared" si="12"/>
        <v>2.8134282957764651</v>
      </c>
      <c r="P46" s="52">
        <f t="shared" si="7"/>
        <v>-5.5304258534214147E-2</v>
      </c>
    </row>
    <row r="47" spans="1:16" ht="20.100000000000001" customHeight="1" x14ac:dyDescent="0.25">
      <c r="A47" s="38" t="s">
        <v>183</v>
      </c>
      <c r="B47" s="19">
        <v>9145.09</v>
      </c>
      <c r="C47" s="140">
        <v>7488.1400000000021</v>
      </c>
      <c r="D47" s="247">
        <f t="shared" si="8"/>
        <v>2.9495198119344038E-2</v>
      </c>
      <c r="E47" s="215">
        <f t="shared" si="9"/>
        <v>2.3413401939655278E-2</v>
      </c>
      <c r="F47" s="52">
        <f t="shared" si="13"/>
        <v>-0.18118465755941143</v>
      </c>
      <c r="H47" s="19">
        <v>3139.3320000000012</v>
      </c>
      <c r="I47" s="140">
        <v>2758.6580000000008</v>
      </c>
      <c r="J47" s="247">
        <f t="shared" si="10"/>
        <v>4.0992901065053759E-2</v>
      </c>
      <c r="K47" s="215">
        <f t="shared" si="11"/>
        <v>3.4233710886518075E-2</v>
      </c>
      <c r="L47" s="52">
        <f t="shared" si="14"/>
        <v>-0.12125955458040127</v>
      </c>
      <c r="N47" s="27">
        <f t="shared" si="12"/>
        <v>3.4328060194049499</v>
      </c>
      <c r="O47" s="152">
        <f t="shared" si="12"/>
        <v>3.6840363561578711</v>
      </c>
      <c r="P47" s="52">
        <f t="shared" si="7"/>
        <v>7.3185124744237662E-2</v>
      </c>
    </row>
    <row r="48" spans="1:16" ht="20.100000000000001" customHeight="1" x14ac:dyDescent="0.25">
      <c r="A48" s="38" t="s">
        <v>190</v>
      </c>
      <c r="B48" s="19">
        <v>8375.77</v>
      </c>
      <c r="C48" s="140">
        <v>6934.7699999999986</v>
      </c>
      <c r="D48" s="247">
        <f t="shared" si="8"/>
        <v>2.7013949075630556E-2</v>
      </c>
      <c r="E48" s="215">
        <f t="shared" si="9"/>
        <v>2.1683162623704035E-2</v>
      </c>
      <c r="F48" s="52">
        <f t="shared" si="13"/>
        <v>-0.17204388372651133</v>
      </c>
      <c r="H48" s="19">
        <v>2500.4150000000004</v>
      </c>
      <c r="I48" s="140">
        <v>2059.8350000000005</v>
      </c>
      <c r="J48" s="247">
        <f t="shared" si="10"/>
        <v>3.2650023863859054E-2</v>
      </c>
      <c r="K48" s="215">
        <f t="shared" si="11"/>
        <v>2.5561630279625436E-2</v>
      </c>
      <c r="L48" s="52">
        <f t="shared" si="14"/>
        <v>-0.17620275034344293</v>
      </c>
      <c r="N48" s="27">
        <f t="shared" si="12"/>
        <v>2.9852956802777539</v>
      </c>
      <c r="O48" s="152">
        <f t="shared" si="12"/>
        <v>2.9703003848721741</v>
      </c>
      <c r="P48" s="52">
        <f t="shared" si="7"/>
        <v>-5.023051989337517E-3</v>
      </c>
    </row>
    <row r="49" spans="1:16" ht="20.100000000000001" customHeight="1" x14ac:dyDescent="0.25">
      <c r="A49" s="38" t="s">
        <v>191</v>
      </c>
      <c r="B49" s="19">
        <v>6578.64</v>
      </c>
      <c r="C49" s="140">
        <v>7887.84</v>
      </c>
      <c r="D49" s="247">
        <f t="shared" si="8"/>
        <v>2.1217756211895287E-2</v>
      </c>
      <c r="E49" s="215">
        <f t="shared" si="9"/>
        <v>2.4663156452161741E-2</v>
      </c>
      <c r="F49" s="52">
        <f t="shared" si="13"/>
        <v>0.19900769763963369</v>
      </c>
      <c r="H49" s="19">
        <v>1490.606</v>
      </c>
      <c r="I49" s="140">
        <v>1897.1920000000002</v>
      </c>
      <c r="J49" s="247">
        <f t="shared" si="10"/>
        <v>1.9464097548451551E-2</v>
      </c>
      <c r="K49" s="215">
        <f t="shared" si="11"/>
        <v>2.3543303455598696E-2</v>
      </c>
      <c r="L49" s="52">
        <f t="shared" si="14"/>
        <v>0.27276557319640482</v>
      </c>
      <c r="N49" s="27">
        <f t="shared" si="12"/>
        <v>2.2658269794364791</v>
      </c>
      <c r="O49" s="152">
        <f t="shared" si="12"/>
        <v>2.405211059047851</v>
      </c>
      <c r="P49" s="52">
        <f t="shared" si="7"/>
        <v>6.1515764829509316E-2</v>
      </c>
    </row>
    <row r="50" spans="1:16" ht="20.100000000000001" customHeight="1" x14ac:dyDescent="0.25">
      <c r="A50" s="38" t="s">
        <v>180</v>
      </c>
      <c r="B50" s="19">
        <v>4839.4600000000019</v>
      </c>
      <c r="C50" s="140">
        <v>6179.2199999999993</v>
      </c>
      <c r="D50" s="247">
        <f t="shared" si="8"/>
        <v>1.5608466564095133E-2</v>
      </c>
      <c r="E50" s="215">
        <f t="shared" si="9"/>
        <v>1.9320760767501225E-2</v>
      </c>
      <c r="F50" s="52">
        <f t="shared" si="13"/>
        <v>0.27684080455257343</v>
      </c>
      <c r="H50" s="19">
        <v>1432.5459999999998</v>
      </c>
      <c r="I50" s="140">
        <v>1756.8300000000002</v>
      </c>
      <c r="J50" s="247">
        <f t="shared" si="10"/>
        <v>1.8705959245195625E-2</v>
      </c>
      <c r="K50" s="215">
        <f t="shared" si="11"/>
        <v>2.1801473867641995E-2</v>
      </c>
      <c r="L50" s="52">
        <f t="shared" si="14"/>
        <v>0.22636899617883152</v>
      </c>
      <c r="N50" s="27">
        <f t="shared" si="12"/>
        <v>2.9601360482367851</v>
      </c>
      <c r="O50" s="152">
        <f t="shared" si="12"/>
        <v>2.843125831415616</v>
      </c>
      <c r="P50" s="52">
        <f t="shared" si="7"/>
        <v>-3.9528661829873191E-2</v>
      </c>
    </row>
    <row r="51" spans="1:16" ht="20.100000000000001" customHeight="1" x14ac:dyDescent="0.25">
      <c r="A51" s="38" t="s">
        <v>194</v>
      </c>
      <c r="B51" s="19">
        <v>3030.18</v>
      </c>
      <c r="C51" s="140">
        <v>2465.4700000000003</v>
      </c>
      <c r="D51" s="247">
        <f t="shared" si="8"/>
        <v>9.7730869173812303E-3</v>
      </c>
      <c r="E51" s="215">
        <f t="shared" si="9"/>
        <v>7.7088622915920217E-3</v>
      </c>
      <c r="F51" s="52">
        <f t="shared" si="13"/>
        <v>-0.18636186629177132</v>
      </c>
      <c r="H51" s="19">
        <v>728.44400000000019</v>
      </c>
      <c r="I51" s="140">
        <v>589.07999999999993</v>
      </c>
      <c r="J51" s="247">
        <f t="shared" si="10"/>
        <v>9.5119066168955751E-3</v>
      </c>
      <c r="K51" s="215">
        <f t="shared" si="11"/>
        <v>7.310219102560034E-3</v>
      </c>
      <c r="L51" s="52">
        <f t="shared" si="14"/>
        <v>-0.19131738335410853</v>
      </c>
      <c r="N51" s="27">
        <f t="shared" si="12"/>
        <v>2.4039628008897167</v>
      </c>
      <c r="O51" s="152">
        <f t="shared" si="12"/>
        <v>2.3893213058767691</v>
      </c>
      <c r="P51" s="52">
        <f t="shared" si="7"/>
        <v>-6.0905663796165105E-3</v>
      </c>
    </row>
    <row r="52" spans="1:16" ht="20.100000000000001" customHeight="1" x14ac:dyDescent="0.25">
      <c r="A52" s="38" t="s">
        <v>195</v>
      </c>
      <c r="B52" s="19">
        <v>2391.71</v>
      </c>
      <c r="C52" s="140">
        <v>3010.94</v>
      </c>
      <c r="D52" s="247">
        <f t="shared" si="8"/>
        <v>7.713861787474627E-3</v>
      </c>
      <c r="E52" s="215">
        <f t="shared" si="9"/>
        <v>9.4144004300381195E-3</v>
      </c>
      <c r="F52" s="52">
        <f t="shared" si="13"/>
        <v>0.25890680726342241</v>
      </c>
      <c r="H52" s="19">
        <v>418.6269999999999</v>
      </c>
      <c r="I52" s="140">
        <v>488.2</v>
      </c>
      <c r="J52" s="247">
        <f t="shared" si="10"/>
        <v>5.4663651993991872E-3</v>
      </c>
      <c r="K52" s="215">
        <f t="shared" si="11"/>
        <v>6.0583434607690105E-3</v>
      </c>
      <c r="L52" s="52">
        <f t="shared" si="14"/>
        <v>0.16619329379137063</v>
      </c>
      <c r="N52" s="27">
        <f t="shared" si="12"/>
        <v>1.7503250812180402</v>
      </c>
      <c r="O52" s="152">
        <f t="shared" si="12"/>
        <v>1.621420553049878</v>
      </c>
      <c r="P52" s="52">
        <f t="shared" si="7"/>
        <v>-7.3646049840329297E-2</v>
      </c>
    </row>
    <row r="53" spans="1:16" ht="20.100000000000001" customHeight="1" x14ac:dyDescent="0.25">
      <c r="A53" s="38" t="s">
        <v>197</v>
      </c>
      <c r="B53" s="19">
        <v>2621.3099999999995</v>
      </c>
      <c r="C53" s="140">
        <v>1436.77</v>
      </c>
      <c r="D53" s="247">
        <f t="shared" si="8"/>
        <v>8.4543791020337371E-3</v>
      </c>
      <c r="E53" s="215">
        <f t="shared" si="9"/>
        <v>4.4923937726643066E-3</v>
      </c>
      <c r="F53" s="52">
        <f t="shared" si="13"/>
        <v>-0.45188855953702528</v>
      </c>
      <c r="H53" s="19">
        <v>644.38499999999988</v>
      </c>
      <c r="I53" s="140">
        <v>387.14900000000006</v>
      </c>
      <c r="J53" s="247">
        <f t="shared" si="10"/>
        <v>8.4142774809432882E-3</v>
      </c>
      <c r="K53" s="215">
        <f t="shared" si="11"/>
        <v>4.8043457855249123E-3</v>
      </c>
      <c r="L53" s="52">
        <f t="shared" si="14"/>
        <v>-0.39919613274672727</v>
      </c>
      <c r="N53" s="27">
        <f t="shared" ref="N53:N54" si="15">(H53/B53)*10</f>
        <v>2.4582556050219164</v>
      </c>
      <c r="O53" s="152">
        <f t="shared" ref="O53:O54" si="16">(I53/C53)*10</f>
        <v>2.6945788121968031</v>
      </c>
      <c r="P53" s="52">
        <f t="shared" ref="P53:P54" si="17">(O53-N53)/N53</f>
        <v>9.6134513714565384E-2</v>
      </c>
    </row>
    <row r="54" spans="1:16" ht="20.100000000000001" customHeight="1" x14ac:dyDescent="0.25">
      <c r="A54" s="38" t="s">
        <v>193</v>
      </c>
      <c r="B54" s="19">
        <v>797</v>
      </c>
      <c r="C54" s="140">
        <v>732.96</v>
      </c>
      <c r="D54" s="247">
        <f t="shared" si="8"/>
        <v>2.5705239534129462E-3</v>
      </c>
      <c r="E54" s="215">
        <f t="shared" si="9"/>
        <v>2.2917689954634565E-3</v>
      </c>
      <c r="F54" s="52">
        <f t="shared" si="13"/>
        <v>-8.0351317440401457E-2</v>
      </c>
      <c r="H54" s="19">
        <v>263.61899999999997</v>
      </c>
      <c r="I54" s="140">
        <v>285.64799999999997</v>
      </c>
      <c r="J54" s="247">
        <f t="shared" si="10"/>
        <v>3.4422952353775904E-3</v>
      </c>
      <c r="K54" s="215">
        <f t="shared" si="11"/>
        <v>3.5447638117200864E-3</v>
      </c>
      <c r="L54" s="52">
        <f t="shared" si="14"/>
        <v>8.3563779545480402E-2</v>
      </c>
      <c r="N54" s="27">
        <f t="shared" si="15"/>
        <v>3.3076411543287327</v>
      </c>
      <c r="O54" s="152">
        <f t="shared" si="16"/>
        <v>3.8971840209561224</v>
      </c>
      <c r="P54" s="52">
        <f t="shared" si="17"/>
        <v>0.17823664633506292</v>
      </c>
    </row>
    <row r="55" spans="1:16" ht="20.100000000000001" customHeight="1" x14ac:dyDescent="0.25">
      <c r="A55" s="38" t="s">
        <v>196</v>
      </c>
      <c r="B55" s="19">
        <v>895.65</v>
      </c>
      <c r="C55" s="140">
        <v>702.76999999999987</v>
      </c>
      <c r="D55" s="247">
        <f t="shared" si="8"/>
        <v>2.8886948292023902E-3</v>
      </c>
      <c r="E55" s="215">
        <f t="shared" si="9"/>
        <v>2.1973729766178959E-3</v>
      </c>
      <c r="F55" s="52">
        <f t="shared" si="13"/>
        <v>-0.21535197900965791</v>
      </c>
      <c r="H55" s="19">
        <v>230.85899999999998</v>
      </c>
      <c r="I55" s="140">
        <v>216.5619999999999</v>
      </c>
      <c r="J55" s="247">
        <f t="shared" si="10"/>
        <v>3.0145203332993266E-3</v>
      </c>
      <c r="K55" s="215">
        <f t="shared" si="11"/>
        <v>2.6874374775728346E-3</v>
      </c>
      <c r="L55" s="52">
        <f t="shared" si="14"/>
        <v>-6.1929576061579075E-2</v>
      </c>
      <c r="N55" s="27">
        <f t="shared" ref="N55" si="18">(H55/B55)*10</f>
        <v>2.5775581979567908</v>
      </c>
      <c r="O55" s="152">
        <f t="shared" ref="O55" si="19">(I55/C55)*10</f>
        <v>3.0815487286025292</v>
      </c>
      <c r="P55" s="52">
        <f t="shared" ref="P55" si="20">(O55-N55)/N55</f>
        <v>0.19553022354461194</v>
      </c>
    </row>
    <row r="56" spans="1:16" ht="20.100000000000001" customHeight="1" x14ac:dyDescent="0.25">
      <c r="A56" s="38" t="s">
        <v>198</v>
      </c>
      <c r="B56" s="19">
        <v>453.96999999999997</v>
      </c>
      <c r="C56" s="140">
        <v>730.81999999999982</v>
      </c>
      <c r="D56" s="247">
        <f t="shared" si="8"/>
        <v>1.4641665735644605E-3</v>
      </c>
      <c r="E56" s="215">
        <f t="shared" si="9"/>
        <v>2.285077790417762E-3</v>
      </c>
      <c r="F56" s="52">
        <f t="shared" si="13"/>
        <v>0.60984206004802055</v>
      </c>
      <c r="H56" s="19">
        <v>134.702</v>
      </c>
      <c r="I56" s="140">
        <v>204.48599999999999</v>
      </c>
      <c r="J56" s="247">
        <f t="shared" si="10"/>
        <v>1.7589174255111819E-3</v>
      </c>
      <c r="K56" s="215">
        <f t="shared" si="11"/>
        <v>2.5375797233076849E-3</v>
      </c>
      <c r="L56" s="52">
        <f t="shared" si="14"/>
        <v>0.51806209261926317</v>
      </c>
      <c r="N56" s="27">
        <f t="shared" ref="N56" si="21">(H56/B56)*10</f>
        <v>2.9672004758023656</v>
      </c>
      <c r="O56" s="152">
        <f t="shared" ref="O56" si="22">(I56/C56)*10</f>
        <v>2.7980350838783834</v>
      </c>
      <c r="P56" s="52">
        <f t="shared" si="7"/>
        <v>-5.7011783768414863E-2</v>
      </c>
    </row>
    <row r="57" spans="1:16" ht="20.100000000000001" customHeight="1" x14ac:dyDescent="0.25">
      <c r="A57" s="38" t="s">
        <v>192</v>
      </c>
      <c r="B57" s="19">
        <v>211.73999999999998</v>
      </c>
      <c r="C57" s="140">
        <v>563.27</v>
      </c>
      <c r="D57" s="247">
        <f t="shared" si="8"/>
        <v>6.8291435620534144E-4</v>
      </c>
      <c r="E57" s="215">
        <f t="shared" si="9"/>
        <v>1.7611939561158877E-3</v>
      </c>
      <c r="F57" s="52">
        <f t="shared" si="13"/>
        <v>1.6601964673656371</v>
      </c>
      <c r="H57" s="19">
        <v>76.872000000000014</v>
      </c>
      <c r="I57" s="140">
        <v>192.60700000000003</v>
      </c>
      <c r="J57" s="247">
        <f t="shared" si="10"/>
        <v>1.0037824259023296E-3</v>
      </c>
      <c r="K57" s="215">
        <f t="shared" si="11"/>
        <v>2.390166650856897E-3</v>
      </c>
      <c r="L57" s="52">
        <f t="shared" si="14"/>
        <v>1.5055546883130397</v>
      </c>
      <c r="N57" s="27">
        <f t="shared" ref="N57" si="23">(H57/B57)*10</f>
        <v>3.630490223859451</v>
      </c>
      <c r="O57" s="152">
        <f t="shared" ref="O57" si="24">(I57/C57)*10</f>
        <v>3.4194436060858919</v>
      </c>
      <c r="P57" s="52">
        <f t="shared" ref="P57" si="25">(O57-N57)/N57</f>
        <v>-5.8131713559388835E-2</v>
      </c>
    </row>
    <row r="58" spans="1:16" ht="20.100000000000001" customHeight="1" x14ac:dyDescent="0.25">
      <c r="A58" s="38" t="s">
        <v>185</v>
      </c>
      <c r="B58" s="19">
        <v>407.47000000000008</v>
      </c>
      <c r="C58" s="140">
        <v>306.03999999999996</v>
      </c>
      <c r="D58" s="247">
        <f t="shared" si="8"/>
        <v>1.3141924658684734E-3</v>
      </c>
      <c r="E58" s="215">
        <f t="shared" si="9"/>
        <v>9.5690485616082199E-4</v>
      </c>
      <c r="F58" s="52">
        <f t="shared" si="13"/>
        <v>-0.24892630132279703</v>
      </c>
      <c r="H58" s="19">
        <v>133.03400000000002</v>
      </c>
      <c r="I58" s="140">
        <v>103.318</v>
      </c>
      <c r="J58" s="247">
        <f t="shared" si="10"/>
        <v>1.7371369451489556E-3</v>
      </c>
      <c r="K58" s="215">
        <f t="shared" si="11"/>
        <v>1.2821301304377973E-3</v>
      </c>
      <c r="L58" s="52">
        <f t="shared" si="14"/>
        <v>-0.22337146894778792</v>
      </c>
      <c r="N58" s="27">
        <f t="shared" si="12"/>
        <v>3.2648783959555305</v>
      </c>
      <c r="O58" s="152">
        <f t="shared" si="12"/>
        <v>3.3759639262841463</v>
      </c>
      <c r="P58" s="52">
        <f t="shared" si="7"/>
        <v>3.4024400561511396E-2</v>
      </c>
    </row>
    <row r="59" spans="1:16" ht="20.100000000000001" customHeight="1" x14ac:dyDescent="0.25">
      <c r="A59" s="38" t="s">
        <v>199</v>
      </c>
      <c r="B59" s="19">
        <v>296.14</v>
      </c>
      <c r="C59" s="140">
        <v>311.56</v>
      </c>
      <c r="D59" s="247">
        <f t="shared" si="8"/>
        <v>9.5512542479762842E-4</v>
      </c>
      <c r="E59" s="215">
        <f t="shared" si="9"/>
        <v>9.741644131011167E-4</v>
      </c>
      <c r="F59" s="52">
        <f>(C59-B59)/B59</f>
        <v>5.2069966907543785E-2</v>
      </c>
      <c r="H59" s="19">
        <v>83.756999999999991</v>
      </c>
      <c r="I59" s="140">
        <v>98.058999999999997</v>
      </c>
      <c r="J59" s="247">
        <f t="shared" si="10"/>
        <v>1.0936856676852611E-3</v>
      </c>
      <c r="K59" s="215">
        <f t="shared" si="11"/>
        <v>1.2168682945914553E-3</v>
      </c>
      <c r="L59" s="52">
        <f>(I59-H59)/H59</f>
        <v>0.17075587712071838</v>
      </c>
      <c r="N59" s="27">
        <f t="shared" si="12"/>
        <v>2.8282906733301818</v>
      </c>
      <c r="O59" s="152">
        <f t="shared" si="12"/>
        <v>3.1473552445756834</v>
      </c>
      <c r="P59" s="52">
        <f>(O59-N59)/N59</f>
        <v>0.11281180334615952</v>
      </c>
    </row>
    <row r="60" spans="1:16" ht="20.100000000000001" customHeight="1" x14ac:dyDescent="0.25">
      <c r="A60" s="38" t="s">
        <v>200</v>
      </c>
      <c r="B60" s="19">
        <v>10.15</v>
      </c>
      <c r="C60" s="140">
        <v>347.74000000000007</v>
      </c>
      <c r="D60" s="247">
        <f t="shared" si="8"/>
        <v>3.2736283722887584E-5</v>
      </c>
      <c r="E60" s="215">
        <f t="shared" si="9"/>
        <v>1.0872895526119603E-3</v>
      </c>
      <c r="F60" s="52">
        <f>(C60-B60)/B60</f>
        <v>33.260098522167496</v>
      </c>
      <c r="H60" s="19">
        <v>4.8500000000000005</v>
      </c>
      <c r="I60" s="140">
        <v>93.369000000000028</v>
      </c>
      <c r="J60" s="247">
        <f t="shared" si="10"/>
        <v>6.3330533427337625E-5</v>
      </c>
      <c r="K60" s="215">
        <f t="shared" si="11"/>
        <v>1.1586674940363415E-3</v>
      </c>
      <c r="L60" s="52">
        <f>(I60-H60)/H60</f>
        <v>18.251340206185571</v>
      </c>
      <c r="N60" s="27">
        <f t="shared" si="12"/>
        <v>4.77832512315271</v>
      </c>
      <c r="O60" s="152">
        <f t="shared" si="12"/>
        <v>2.6850232932650835</v>
      </c>
      <c r="P60" s="52">
        <f>(O60-N60)/N60</f>
        <v>-0.43808275408988467</v>
      </c>
    </row>
    <row r="61" spans="1:16" ht="20.100000000000001" customHeight="1" thickBot="1" x14ac:dyDescent="0.3">
      <c r="A61" s="8" t="s">
        <v>17</v>
      </c>
      <c r="B61" s="19">
        <f>B62-SUM(B39:B60)</f>
        <v>269.65999999991618</v>
      </c>
      <c r="C61" s="140">
        <f>C62-SUM(C39:C60)</f>
        <v>283.72999999998137</v>
      </c>
      <c r="D61" s="247">
        <f t="shared" si="8"/>
        <v>8.6972081465134198E-4</v>
      </c>
      <c r="E61" s="215">
        <f t="shared" si="9"/>
        <v>8.8714748019374015E-4</v>
      </c>
      <c r="F61" s="52">
        <f t="shared" si="13"/>
        <v>5.217681524908984E-2</v>
      </c>
      <c r="H61" s="19">
        <f>H62-SUM(H39:H60)</f>
        <v>108.41300000000047</v>
      </c>
      <c r="I61" s="140">
        <f>I62-SUM(I39:I60)</f>
        <v>104.11299999999756</v>
      </c>
      <c r="J61" s="247">
        <f t="shared" si="10"/>
        <v>1.4156398186511306E-3</v>
      </c>
      <c r="K61" s="215">
        <f t="shared" si="11"/>
        <v>1.2919957245617149E-3</v>
      </c>
      <c r="L61" s="52">
        <f t="shared" si="14"/>
        <v>-3.9663140029358952E-2</v>
      </c>
      <c r="N61" s="27">
        <f t="shared" si="12"/>
        <v>4.0203589705567815</v>
      </c>
      <c r="O61" s="152">
        <f t="shared" si="12"/>
        <v>3.6694392556305075</v>
      </c>
      <c r="P61" s="52">
        <f t="shared" si="7"/>
        <v>-8.7285667149686108E-2</v>
      </c>
    </row>
    <row r="62" spans="1:16" ht="26.25" customHeight="1" thickBot="1" x14ac:dyDescent="0.3">
      <c r="A62" s="12" t="s">
        <v>18</v>
      </c>
      <c r="B62" s="17">
        <v>310053.52</v>
      </c>
      <c r="C62" s="145">
        <v>319822.81000000006</v>
      </c>
      <c r="D62" s="253">
        <f>SUM(D39:D61)</f>
        <v>0.99999999999999967</v>
      </c>
      <c r="E62" s="254">
        <f>SUM(E39:E61)</f>
        <v>1</v>
      </c>
      <c r="F62" s="57">
        <f t="shared" si="13"/>
        <v>3.1508398937061047E-2</v>
      </c>
      <c r="G62" s="1"/>
      <c r="H62" s="17">
        <v>76582.332999999984</v>
      </c>
      <c r="I62" s="145">
        <v>80583.084000000017</v>
      </c>
      <c r="J62" s="253">
        <f>SUM(J39:J61)</f>
        <v>1.0000000000000002</v>
      </c>
      <c r="K62" s="254">
        <f>SUM(K39:K61)</f>
        <v>0.99999999999999978</v>
      </c>
      <c r="L62" s="57">
        <f t="shared" si="14"/>
        <v>5.2241174214424022E-2</v>
      </c>
      <c r="M62" s="1"/>
      <c r="N62" s="29">
        <f t="shared" si="12"/>
        <v>2.4699714100971981</v>
      </c>
      <c r="O62" s="146">
        <f t="shared" si="12"/>
        <v>2.51961653391764</v>
      </c>
      <c r="P62" s="57">
        <f t="shared" si="7"/>
        <v>2.0099473061709734E-2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F66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168</v>
      </c>
      <c r="B68" s="39">
        <v>88837.8</v>
      </c>
      <c r="C68" s="147">
        <v>93801.33000000006</v>
      </c>
      <c r="D68" s="247">
        <f>B68/$B$96</f>
        <v>0.1889883359569127</v>
      </c>
      <c r="E68" s="246">
        <f>C68/$C$96</f>
        <v>0.19661347111005145</v>
      </c>
      <c r="F68" s="61">
        <f t="shared" ref="F68:F87" si="26">(C68-B68)/B68</f>
        <v>5.5871824831322442E-2</v>
      </c>
      <c r="H68" s="19">
        <v>29144.796000000009</v>
      </c>
      <c r="I68" s="147">
        <v>31436.93199999999</v>
      </c>
      <c r="J68" s="245">
        <f>H68/$H$96</f>
        <v>0.18622353797397673</v>
      </c>
      <c r="K68" s="246">
        <f>I68/$I$96</f>
        <v>0.20578366394531364</v>
      </c>
      <c r="L68" s="61">
        <f>(I68-H68)/H68</f>
        <v>7.8646493185266411E-2</v>
      </c>
      <c r="N68" s="41">
        <f>(H68/B68)*10</f>
        <v>3.2806751180240852</v>
      </c>
      <c r="O68" s="149">
        <f t="shared" ref="N68:O96" si="27">(I68/C68)*10</f>
        <v>3.3514377674602236</v>
      </c>
      <c r="P68" s="61">
        <f t="shared" si="7"/>
        <v>2.1569538857220946E-2</v>
      </c>
    </row>
    <row r="69" spans="1:16" ht="20.100000000000001" customHeight="1" x14ac:dyDescent="0.25">
      <c r="A69" s="38" t="s">
        <v>167</v>
      </c>
      <c r="B69" s="19">
        <v>86989.6</v>
      </c>
      <c r="C69" s="140">
        <v>86709.78</v>
      </c>
      <c r="D69" s="247">
        <f t="shared" ref="D69:D95" si="28">B69/$B$96</f>
        <v>0.18505658345386145</v>
      </c>
      <c r="E69" s="215">
        <f t="shared" ref="E69:E95" si="29">C69/$C$96</f>
        <v>0.18174913751211105</v>
      </c>
      <c r="F69" s="52">
        <f t="shared" si="26"/>
        <v>-3.2167063648988726E-3</v>
      </c>
      <c r="H69" s="19">
        <v>27536.850999999991</v>
      </c>
      <c r="I69" s="140">
        <v>26232.271000000001</v>
      </c>
      <c r="J69" s="214">
        <f>H69/$H$96</f>
        <v>0.17594941539073514</v>
      </c>
      <c r="K69" s="215">
        <f t="shared" ref="K69:K96" si="30">I69/$I$96</f>
        <v>0.17171436576528518</v>
      </c>
      <c r="L69" s="52">
        <f>(I69-H69)/H69</f>
        <v>-4.7375787449334392E-2</v>
      </c>
      <c r="N69" s="40">
        <f>(H69/B69)*10</f>
        <v>3.1655336959820475</v>
      </c>
      <c r="O69" s="143">
        <f t="shared" si="27"/>
        <v>3.0252955318304346</v>
      </c>
      <c r="P69" s="52">
        <f t="shared" si="7"/>
        <v>-4.4301586278994443E-2</v>
      </c>
    </row>
    <row r="70" spans="1:16" ht="20.100000000000001" customHeight="1" x14ac:dyDescent="0.25">
      <c r="A70" s="38" t="s">
        <v>169</v>
      </c>
      <c r="B70" s="19">
        <v>65205.640000000014</v>
      </c>
      <c r="C70" s="140">
        <v>62232.130000000005</v>
      </c>
      <c r="D70" s="247">
        <f t="shared" si="28"/>
        <v>0.13871466198628857</v>
      </c>
      <c r="E70" s="215">
        <f t="shared" si="29"/>
        <v>0.13044244781893774</v>
      </c>
      <c r="F70" s="52">
        <f t="shared" si="26"/>
        <v>-4.5602036879018572E-2</v>
      </c>
      <c r="H70" s="19">
        <v>19553.013999999992</v>
      </c>
      <c r="I70" s="140">
        <v>18881.575000000004</v>
      </c>
      <c r="J70" s="214">
        <f t="shared" ref="J70:J96" si="31">H70/$H$96</f>
        <v>0.12493590434239772</v>
      </c>
      <c r="K70" s="215">
        <f t="shared" si="30"/>
        <v>0.12359729265432891</v>
      </c>
      <c r="L70" s="52">
        <f t="shared" ref="L70:L87" si="32">(I70-H70)/H70</f>
        <v>-3.4339411816510124E-2</v>
      </c>
      <c r="N70" s="40">
        <f t="shared" si="27"/>
        <v>2.9986691335289386</v>
      </c>
      <c r="O70" s="143">
        <f t="shared" si="27"/>
        <v>3.0340557200918568</v>
      </c>
      <c r="P70" s="52">
        <f t="shared" si="7"/>
        <v>1.1800763934657234E-2</v>
      </c>
    </row>
    <row r="71" spans="1:16" ht="20.100000000000001" customHeight="1" x14ac:dyDescent="0.25">
      <c r="A71" s="38" t="s">
        <v>170</v>
      </c>
      <c r="B71" s="19">
        <v>46744.439999999988</v>
      </c>
      <c r="C71" s="140">
        <v>49605.500000000007</v>
      </c>
      <c r="D71" s="247">
        <f t="shared" si="28"/>
        <v>9.9441385658331757E-2</v>
      </c>
      <c r="E71" s="215">
        <f t="shared" si="29"/>
        <v>0.10397623936835067</v>
      </c>
      <c r="F71" s="52">
        <f t="shared" si="26"/>
        <v>6.1206423694454788E-2</v>
      </c>
      <c r="H71" s="19">
        <v>17944.457999999999</v>
      </c>
      <c r="I71" s="140">
        <v>18261.043999999994</v>
      </c>
      <c r="J71" s="214">
        <f t="shared" si="31"/>
        <v>0.11465787771461598</v>
      </c>
      <c r="K71" s="215">
        <f t="shared" si="30"/>
        <v>0.11953534593600247</v>
      </c>
      <c r="L71" s="52">
        <f t="shared" si="32"/>
        <v>1.7642550139992844E-2</v>
      </c>
      <c r="N71" s="40">
        <f t="shared" si="27"/>
        <v>3.8388432934483769</v>
      </c>
      <c r="O71" s="143">
        <f t="shared" si="27"/>
        <v>3.6812538932174843</v>
      </c>
      <c r="P71" s="52">
        <f t="shared" si="7"/>
        <v>-4.1051272006816505E-2</v>
      </c>
    </row>
    <row r="72" spans="1:16" ht="20.100000000000001" customHeight="1" x14ac:dyDescent="0.25">
      <c r="A72" s="38" t="s">
        <v>178</v>
      </c>
      <c r="B72" s="19">
        <v>60594.339999999989</v>
      </c>
      <c r="C72" s="140">
        <v>57326.849999999977</v>
      </c>
      <c r="D72" s="247">
        <f t="shared" si="28"/>
        <v>0.12890485227017542</v>
      </c>
      <c r="E72" s="215">
        <f t="shared" si="29"/>
        <v>0.12016067326876113</v>
      </c>
      <c r="F72" s="52">
        <f t="shared" si="26"/>
        <v>-5.3924013364944866E-2</v>
      </c>
      <c r="H72" s="19">
        <v>20036.737999999987</v>
      </c>
      <c r="I72" s="140">
        <v>11927.349999999999</v>
      </c>
      <c r="J72" s="214">
        <f t="shared" si="31"/>
        <v>0.12802670637384522</v>
      </c>
      <c r="K72" s="215">
        <f t="shared" si="30"/>
        <v>7.8075487269499991E-2</v>
      </c>
      <c r="L72" s="52">
        <f t="shared" si="32"/>
        <v>-0.40472595888612178</v>
      </c>
      <c r="N72" s="40">
        <f t="shared" si="27"/>
        <v>3.3067012529553077</v>
      </c>
      <c r="O72" s="143">
        <f t="shared" si="27"/>
        <v>2.0805870198693985</v>
      </c>
      <c r="P72" s="52">
        <f t="shared" ref="P72:P89" si="33">(O72-N72)/N72</f>
        <v>-0.37079679695590601</v>
      </c>
    </row>
    <row r="73" spans="1:16" ht="20.100000000000001" customHeight="1" x14ac:dyDescent="0.25">
      <c r="A73" s="38" t="s">
        <v>177</v>
      </c>
      <c r="B73" s="19">
        <v>23578.740000000005</v>
      </c>
      <c r="C73" s="140">
        <v>22820.729999999985</v>
      </c>
      <c r="D73" s="247">
        <f t="shared" si="28"/>
        <v>5.0160031389348866E-2</v>
      </c>
      <c r="E73" s="215">
        <f t="shared" si="29"/>
        <v>4.7833681447430207E-2</v>
      </c>
      <c r="F73" s="52">
        <f t="shared" si="26"/>
        <v>-3.2148028266142298E-2</v>
      </c>
      <c r="H73" s="19">
        <v>9895.8000000000011</v>
      </c>
      <c r="I73" s="140">
        <v>10156.395</v>
      </c>
      <c r="J73" s="214">
        <f t="shared" si="31"/>
        <v>6.3230186517101661E-2</v>
      </c>
      <c r="K73" s="215">
        <f t="shared" si="30"/>
        <v>6.648295627499097E-2</v>
      </c>
      <c r="L73" s="52">
        <f t="shared" si="32"/>
        <v>2.6333899229976285E-2</v>
      </c>
      <c r="N73" s="40">
        <f t="shared" si="27"/>
        <v>4.1969163746663298</v>
      </c>
      <c r="O73" s="143">
        <f t="shared" si="27"/>
        <v>4.4505127574797152</v>
      </c>
      <c r="P73" s="52">
        <f t="shared" si="33"/>
        <v>6.0424454569587942E-2</v>
      </c>
    </row>
    <row r="74" spans="1:16" ht="20.100000000000001" customHeight="1" x14ac:dyDescent="0.25">
      <c r="A74" s="38" t="s">
        <v>172</v>
      </c>
      <c r="B74" s="19">
        <v>11837.57</v>
      </c>
      <c r="C74" s="140">
        <v>17939.72</v>
      </c>
      <c r="D74" s="247">
        <f t="shared" si="28"/>
        <v>2.518255355348141E-2</v>
      </c>
      <c r="E74" s="215">
        <f t="shared" si="29"/>
        <v>3.7602778339522587E-2</v>
      </c>
      <c r="F74" s="52">
        <f t="shared" si="26"/>
        <v>0.51549008791500295</v>
      </c>
      <c r="H74" s="19">
        <v>4022.7710000000011</v>
      </c>
      <c r="I74" s="140">
        <v>6996.7970000000014</v>
      </c>
      <c r="J74" s="214">
        <f t="shared" si="31"/>
        <v>2.5703890604659312E-2</v>
      </c>
      <c r="K74" s="215">
        <f t="shared" si="30"/>
        <v>4.5800478320899105E-2</v>
      </c>
      <c r="L74" s="52">
        <f t="shared" si="32"/>
        <v>0.73929786209555537</v>
      </c>
      <c r="N74" s="40">
        <f t="shared" si="27"/>
        <v>3.3983080987060701</v>
      </c>
      <c r="O74" s="143">
        <f t="shared" si="27"/>
        <v>3.9001706827085374</v>
      </c>
      <c r="P74" s="52">
        <f t="shared" si="33"/>
        <v>0.14768013064900001</v>
      </c>
    </row>
    <row r="75" spans="1:16" ht="20.100000000000001" customHeight="1" x14ac:dyDescent="0.25">
      <c r="A75" s="38" t="s">
        <v>182</v>
      </c>
      <c r="B75" s="19">
        <v>16813.919999999991</v>
      </c>
      <c r="C75" s="140">
        <v>16002.45</v>
      </c>
      <c r="D75" s="247">
        <f t="shared" si="28"/>
        <v>3.5768949272861908E-2</v>
      </c>
      <c r="E75" s="215">
        <f t="shared" si="29"/>
        <v>3.3542138909597986E-2</v>
      </c>
      <c r="F75" s="52">
        <f t="shared" si="26"/>
        <v>-4.826179736789462E-2</v>
      </c>
      <c r="H75" s="19">
        <v>5070.2639999999992</v>
      </c>
      <c r="I75" s="140">
        <v>5369.1880000000001</v>
      </c>
      <c r="J75" s="214">
        <f t="shared" si="31"/>
        <v>3.2396950060727368E-2</v>
      </c>
      <c r="K75" s="215">
        <f t="shared" si="30"/>
        <v>3.5146278875152669E-2</v>
      </c>
      <c r="L75" s="52">
        <f t="shared" si="32"/>
        <v>5.8956298922502051E-2</v>
      </c>
      <c r="N75" s="40">
        <f t="shared" si="27"/>
        <v>3.0155157155499741</v>
      </c>
      <c r="O75" s="143">
        <f t="shared" si="27"/>
        <v>3.3552287306006265</v>
      </c>
      <c r="P75" s="52">
        <f t="shared" si="33"/>
        <v>0.11265503054713648</v>
      </c>
    </row>
    <row r="76" spans="1:16" ht="20.100000000000001" customHeight="1" x14ac:dyDescent="0.25">
      <c r="A76" s="38" t="s">
        <v>181</v>
      </c>
      <c r="B76" s="19">
        <v>1076.8199999999997</v>
      </c>
      <c r="C76" s="140">
        <v>1242.7900000000002</v>
      </c>
      <c r="D76" s="247">
        <f t="shared" si="28"/>
        <v>2.2907638406750581E-3</v>
      </c>
      <c r="E76" s="215">
        <f t="shared" si="29"/>
        <v>2.6049657905795232E-3</v>
      </c>
      <c r="F76" s="52">
        <f t="shared" si="26"/>
        <v>0.1541297524191606</v>
      </c>
      <c r="H76" s="19">
        <v>2214.663</v>
      </c>
      <c r="I76" s="140">
        <v>2576.9669999999996</v>
      </c>
      <c r="J76" s="214">
        <f t="shared" si="31"/>
        <v>1.4150806863772904E-2</v>
      </c>
      <c r="K76" s="215">
        <f t="shared" si="30"/>
        <v>1.6868621630322041E-2</v>
      </c>
      <c r="L76" s="52">
        <f t="shared" si="32"/>
        <v>0.16359328710508084</v>
      </c>
      <c r="N76" s="40">
        <f t="shared" si="27"/>
        <v>20.566696383796739</v>
      </c>
      <c r="O76" s="143">
        <f t="shared" si="27"/>
        <v>20.735337426274747</v>
      </c>
      <c r="P76" s="52">
        <f t="shared" si="33"/>
        <v>8.1997146907302979E-3</v>
      </c>
    </row>
    <row r="77" spans="1:16" ht="20.100000000000001" customHeight="1" x14ac:dyDescent="0.25">
      <c r="A77" s="38" t="s">
        <v>186</v>
      </c>
      <c r="B77" s="19">
        <v>6059.9400000000005</v>
      </c>
      <c r="C77" s="140">
        <v>6598.4299999999976</v>
      </c>
      <c r="D77" s="247">
        <f t="shared" si="28"/>
        <v>1.2891561661800872E-2</v>
      </c>
      <c r="E77" s="215">
        <f t="shared" si="29"/>
        <v>1.3830723148346569E-2</v>
      </c>
      <c r="F77" s="52">
        <f t="shared" si="26"/>
        <v>8.886061578167391E-2</v>
      </c>
      <c r="H77" s="19">
        <v>2014.8690000000001</v>
      </c>
      <c r="I77" s="140">
        <v>2405.3490000000006</v>
      </c>
      <c r="J77" s="214">
        <f t="shared" si="31"/>
        <v>1.2874203467888003E-2</v>
      </c>
      <c r="K77" s="215">
        <f t="shared" si="30"/>
        <v>1.5745223811509231E-2</v>
      </c>
      <c r="L77" s="52">
        <f t="shared" si="32"/>
        <v>0.19379919984872487</v>
      </c>
      <c r="N77" s="40">
        <f t="shared" si="27"/>
        <v>3.3248992564282815</v>
      </c>
      <c r="O77" s="143">
        <f t="shared" si="27"/>
        <v>3.6453353297678408</v>
      </c>
      <c r="P77" s="52">
        <f t="shared" si="33"/>
        <v>9.637467141900187E-2</v>
      </c>
    </row>
    <row r="78" spans="1:16" ht="20.100000000000001" customHeight="1" x14ac:dyDescent="0.25">
      <c r="A78" s="38" t="s">
        <v>187</v>
      </c>
      <c r="B78" s="19">
        <v>8718.0700000000015</v>
      </c>
      <c r="C78" s="140">
        <v>10681.050000000005</v>
      </c>
      <c r="D78" s="247">
        <f t="shared" si="28"/>
        <v>1.8546311840859208E-2</v>
      </c>
      <c r="E78" s="215">
        <f t="shared" si="29"/>
        <v>2.2388150739440633E-2</v>
      </c>
      <c r="F78" s="52">
        <f t="shared" si="26"/>
        <v>0.22516222053734403</v>
      </c>
      <c r="H78" s="19">
        <v>1830.2000000000003</v>
      </c>
      <c r="I78" s="140">
        <v>2305.0820000000008</v>
      </c>
      <c r="J78" s="214">
        <f t="shared" si="31"/>
        <v>1.169424274577088E-2</v>
      </c>
      <c r="K78" s="215">
        <f t="shared" si="30"/>
        <v>1.5088883980612094E-2</v>
      </c>
      <c r="L78" s="52">
        <f t="shared" si="32"/>
        <v>0.25947000327833047</v>
      </c>
      <c r="N78" s="40">
        <f t="shared" si="27"/>
        <v>2.099317853607507</v>
      </c>
      <c r="O78" s="143">
        <f t="shared" si="27"/>
        <v>2.1581043062245748</v>
      </c>
      <c r="P78" s="52">
        <f t="shared" si="33"/>
        <v>2.8002645009686404E-2</v>
      </c>
    </row>
    <row r="79" spans="1:16" ht="20.100000000000001" customHeight="1" x14ac:dyDescent="0.25">
      <c r="A79" s="38" t="s">
        <v>189</v>
      </c>
      <c r="B79" s="19">
        <v>6057.3</v>
      </c>
      <c r="C79" s="140">
        <v>4432.1499999999996</v>
      </c>
      <c r="D79" s="247">
        <f t="shared" si="28"/>
        <v>1.2885945480322647E-2</v>
      </c>
      <c r="E79" s="215">
        <f t="shared" si="29"/>
        <v>9.2900643944005268E-3</v>
      </c>
      <c r="F79" s="52">
        <f t="shared" si="26"/>
        <v>-0.26829610552556427</v>
      </c>
      <c r="H79" s="19">
        <v>2441.7440000000011</v>
      </c>
      <c r="I79" s="140">
        <v>2010.5129999999999</v>
      </c>
      <c r="J79" s="214">
        <f t="shared" si="31"/>
        <v>1.5601763227532279E-2</v>
      </c>
      <c r="K79" s="215">
        <f t="shared" si="30"/>
        <v>1.3160658665727446E-2</v>
      </c>
      <c r="L79" s="52">
        <f t="shared" si="32"/>
        <v>-0.17660778525512952</v>
      </c>
      <c r="N79" s="40">
        <f t="shared" si="27"/>
        <v>4.0310765522592593</v>
      </c>
      <c r="O79" s="143">
        <f t="shared" si="27"/>
        <v>4.536202520221563</v>
      </c>
      <c r="P79" s="52">
        <f t="shared" si="33"/>
        <v>0.12530795717069687</v>
      </c>
    </row>
    <row r="80" spans="1:16" ht="20.100000000000001" customHeight="1" x14ac:dyDescent="0.25">
      <c r="A80" s="38" t="s">
        <v>205</v>
      </c>
      <c r="B80" s="19">
        <v>3960.4799999999996</v>
      </c>
      <c r="C80" s="140">
        <v>5488.0100000000011</v>
      </c>
      <c r="D80" s="247">
        <f t="shared" si="28"/>
        <v>8.4252933412425051E-3</v>
      </c>
      <c r="E80" s="215">
        <f t="shared" si="29"/>
        <v>1.1503213180310695E-2</v>
      </c>
      <c r="F80" s="52">
        <f t="shared" si="26"/>
        <v>0.38569314830525636</v>
      </c>
      <c r="H80" s="19">
        <v>1236.5520000000006</v>
      </c>
      <c r="I80" s="140">
        <v>1663.4210000000003</v>
      </c>
      <c r="J80" s="214">
        <f t="shared" si="31"/>
        <v>7.9010705145713452E-3</v>
      </c>
      <c r="K80" s="215">
        <f t="shared" si="30"/>
        <v>1.0888621957879914E-2</v>
      </c>
      <c r="L80" s="52">
        <f t="shared" si="32"/>
        <v>0.34520909755513679</v>
      </c>
      <c r="N80" s="40">
        <f t="shared" si="27"/>
        <v>3.1222276087746961</v>
      </c>
      <c r="O80" s="143">
        <f t="shared" si="27"/>
        <v>3.0310094187146159</v>
      </c>
      <c r="P80" s="52">
        <f t="shared" si="33"/>
        <v>-2.9215740006821058E-2</v>
      </c>
    </row>
    <row r="81" spans="1:16" ht="20.100000000000001" customHeight="1" x14ac:dyDescent="0.25">
      <c r="A81" s="38" t="s">
        <v>204</v>
      </c>
      <c r="B81" s="19">
        <v>3732.2200000000012</v>
      </c>
      <c r="C81" s="140">
        <v>2471.7300000000005</v>
      </c>
      <c r="D81" s="247">
        <f t="shared" si="28"/>
        <v>7.9397063775229568E-3</v>
      </c>
      <c r="E81" s="215">
        <f t="shared" si="29"/>
        <v>5.1809011124559455E-3</v>
      </c>
      <c r="F81" s="52">
        <f t="shared" si="26"/>
        <v>-0.33773196649715193</v>
      </c>
      <c r="H81" s="19">
        <v>2387.2000000000003</v>
      </c>
      <c r="I81" s="140">
        <v>1349.9370000000004</v>
      </c>
      <c r="J81" s="214">
        <f t="shared" si="31"/>
        <v>1.5253248979731309E-2</v>
      </c>
      <c r="K81" s="215">
        <f t="shared" si="30"/>
        <v>8.8365805529415208E-3</v>
      </c>
      <c r="L81" s="52">
        <f t="shared" si="32"/>
        <v>-0.43451030495978543</v>
      </c>
      <c r="N81" s="40">
        <f t="shared" si="27"/>
        <v>6.3961931504573677</v>
      </c>
      <c r="O81" s="143">
        <f t="shared" si="27"/>
        <v>5.4615067179667687</v>
      </c>
      <c r="P81" s="52">
        <f t="shared" si="33"/>
        <v>-0.1461316771560851</v>
      </c>
    </row>
    <row r="82" spans="1:16" ht="20.100000000000001" customHeight="1" x14ac:dyDescent="0.25">
      <c r="A82" s="38" t="s">
        <v>208</v>
      </c>
      <c r="B82" s="19">
        <v>6491.7900000000009</v>
      </c>
      <c r="C82" s="140">
        <v>5735.3</v>
      </c>
      <c r="D82" s="247">
        <f t="shared" si="28"/>
        <v>1.3810254075199143E-2</v>
      </c>
      <c r="E82" s="215">
        <f t="shared" si="29"/>
        <v>1.202154853089479E-2</v>
      </c>
      <c r="F82" s="52">
        <f t="shared" si="26"/>
        <v>-0.11653026360988272</v>
      </c>
      <c r="H82" s="19">
        <v>1497.9879999999998</v>
      </c>
      <c r="I82" s="140">
        <v>1288.9520000000002</v>
      </c>
      <c r="J82" s="214">
        <f t="shared" si="31"/>
        <v>9.5715415267467064E-3</v>
      </c>
      <c r="K82" s="215">
        <f t="shared" si="30"/>
        <v>8.4373775790093017E-3</v>
      </c>
      <c r="L82" s="52">
        <f t="shared" si="32"/>
        <v>-0.13954450903478507</v>
      </c>
      <c r="N82" s="40">
        <f t="shared" si="27"/>
        <v>2.3075114875866283</v>
      </c>
      <c r="O82" s="143">
        <f t="shared" si="27"/>
        <v>2.2474011821526343</v>
      </c>
      <c r="P82" s="52">
        <f t="shared" si="33"/>
        <v>-2.6049840166499857E-2</v>
      </c>
    </row>
    <row r="83" spans="1:16" ht="20.100000000000001" customHeight="1" x14ac:dyDescent="0.25">
      <c r="A83" s="38" t="s">
        <v>202</v>
      </c>
      <c r="B83" s="19">
        <v>3591.3099999999995</v>
      </c>
      <c r="C83" s="140">
        <v>3936.8800000000006</v>
      </c>
      <c r="D83" s="247">
        <f t="shared" si="28"/>
        <v>7.6399426911226984E-3</v>
      </c>
      <c r="E83" s="215">
        <f t="shared" si="29"/>
        <v>8.2519474099539847E-3</v>
      </c>
      <c r="F83" s="52">
        <f t="shared" si="26"/>
        <v>9.6223940567648325E-2</v>
      </c>
      <c r="H83" s="19">
        <v>922.98400000000004</v>
      </c>
      <c r="I83" s="140">
        <v>1017.9460000000001</v>
      </c>
      <c r="J83" s="214">
        <f t="shared" si="31"/>
        <v>5.8974969656117298E-3</v>
      </c>
      <c r="K83" s="215">
        <f t="shared" si="30"/>
        <v>6.6633937935952634E-3</v>
      </c>
      <c r="L83" s="52">
        <f t="shared" si="32"/>
        <v>0.10288585717628919</v>
      </c>
      <c r="N83" s="40">
        <f t="shared" si="27"/>
        <v>2.5700482553719954</v>
      </c>
      <c r="O83" s="143">
        <f t="shared" si="27"/>
        <v>2.5856668224583936</v>
      </c>
      <c r="P83" s="52">
        <f t="shared" si="33"/>
        <v>6.0771493506986789E-3</v>
      </c>
    </row>
    <row r="84" spans="1:16" ht="20.100000000000001" customHeight="1" x14ac:dyDescent="0.25">
      <c r="A84" s="38" t="s">
        <v>211</v>
      </c>
      <c r="B84" s="19">
        <v>3201.6800000000007</v>
      </c>
      <c r="C84" s="140">
        <v>3926.04</v>
      </c>
      <c r="D84" s="247">
        <f t="shared" si="28"/>
        <v>6.8110666345466498E-3</v>
      </c>
      <c r="E84" s="215">
        <f t="shared" si="29"/>
        <v>8.2292260900448423E-3</v>
      </c>
      <c r="F84" s="52">
        <f t="shared" si="26"/>
        <v>0.2262437220459256</v>
      </c>
      <c r="H84" s="19">
        <v>723.44599999999991</v>
      </c>
      <c r="I84" s="140">
        <v>813.9</v>
      </c>
      <c r="J84" s="214">
        <f t="shared" si="31"/>
        <v>4.622529306882831E-3</v>
      </c>
      <c r="K84" s="215">
        <f t="shared" si="30"/>
        <v>5.3277248583001296E-3</v>
      </c>
      <c r="L84" s="52">
        <f t="shared" si="32"/>
        <v>0.12503213785133938</v>
      </c>
      <c r="N84" s="40">
        <f t="shared" si="27"/>
        <v>2.2595824692036675</v>
      </c>
      <c r="O84" s="143">
        <f t="shared" si="27"/>
        <v>2.0730812727328298</v>
      </c>
      <c r="P84" s="52">
        <f t="shared" si="33"/>
        <v>-8.2537902029557367E-2</v>
      </c>
    </row>
    <row r="85" spans="1:16" ht="20.100000000000001" customHeight="1" x14ac:dyDescent="0.25">
      <c r="A85" s="38" t="s">
        <v>210</v>
      </c>
      <c r="B85" s="19">
        <v>1888.4899999999993</v>
      </c>
      <c r="C85" s="140">
        <v>2482.6899999999996</v>
      </c>
      <c r="D85" s="247">
        <f t="shared" si="28"/>
        <v>4.0174630908382455E-3</v>
      </c>
      <c r="E85" s="215">
        <f t="shared" si="29"/>
        <v>5.203873959891755E-3</v>
      </c>
      <c r="F85" s="52">
        <f t="shared" si="26"/>
        <v>0.3146429157686832</v>
      </c>
      <c r="H85" s="19">
        <v>636.31200000000013</v>
      </c>
      <c r="I85" s="140">
        <v>790.97300000000007</v>
      </c>
      <c r="J85" s="214">
        <f t="shared" si="31"/>
        <v>4.0657780516047213E-3</v>
      </c>
      <c r="K85" s="215">
        <f t="shared" si="30"/>
        <v>5.1776465343951698E-3</v>
      </c>
      <c r="L85" s="52">
        <f t="shared" si="32"/>
        <v>0.24305843674172406</v>
      </c>
      <c r="N85" s="40">
        <f t="shared" si="27"/>
        <v>3.3694221309088235</v>
      </c>
      <c r="O85" s="143">
        <f t="shared" si="27"/>
        <v>3.185951528382521</v>
      </c>
      <c r="P85" s="52">
        <f t="shared" si="33"/>
        <v>-5.4451652359989541E-2</v>
      </c>
    </row>
    <row r="86" spans="1:16" ht="20.100000000000001" customHeight="1" x14ac:dyDescent="0.25">
      <c r="A86" s="38" t="s">
        <v>209</v>
      </c>
      <c r="B86" s="19">
        <v>1386.15</v>
      </c>
      <c r="C86" s="140">
        <v>2385.5700000000006</v>
      </c>
      <c r="D86" s="247">
        <f t="shared" si="28"/>
        <v>2.948814377288435E-3</v>
      </c>
      <c r="E86" s="215">
        <f t="shared" si="29"/>
        <v>5.0003043483072707E-3</v>
      </c>
      <c r="F86" s="52">
        <f t="shared" si="26"/>
        <v>0.72100422032247624</v>
      </c>
      <c r="H86" s="19">
        <v>450.7179999999999</v>
      </c>
      <c r="I86" s="140">
        <v>788.16899999999987</v>
      </c>
      <c r="J86" s="214">
        <f t="shared" si="31"/>
        <v>2.8799069510918791E-3</v>
      </c>
      <c r="K86" s="215">
        <f t="shared" si="30"/>
        <v>5.1592917727504043E-3</v>
      </c>
      <c r="L86" s="52">
        <f t="shared" si="32"/>
        <v>0.74869652421247879</v>
      </c>
      <c r="N86" s="40">
        <f t="shared" si="27"/>
        <v>3.2515817191501633</v>
      </c>
      <c r="O86" s="143">
        <f t="shared" si="27"/>
        <v>3.303902212049949</v>
      </c>
      <c r="P86" s="52">
        <f t="shared" si="33"/>
        <v>1.6090782092802618E-2</v>
      </c>
    </row>
    <row r="87" spans="1:16" ht="20.100000000000001" customHeight="1" x14ac:dyDescent="0.25">
      <c r="A87" s="38" t="s">
        <v>206</v>
      </c>
      <c r="B87" s="19">
        <v>4227.29</v>
      </c>
      <c r="C87" s="140">
        <v>3519.28</v>
      </c>
      <c r="D87" s="247">
        <f t="shared" si="28"/>
        <v>8.992889318592958E-3</v>
      </c>
      <c r="E87" s="215">
        <f t="shared" si="29"/>
        <v>7.3766316171442504E-3</v>
      </c>
      <c r="F87" s="52">
        <f t="shared" si="26"/>
        <v>-0.16748555220957156</v>
      </c>
      <c r="H87" s="19">
        <v>562.9190000000001</v>
      </c>
      <c r="I87" s="140">
        <v>687.81600000000014</v>
      </c>
      <c r="J87" s="214">
        <f t="shared" si="31"/>
        <v>3.5968262660947426E-3</v>
      </c>
      <c r="K87" s="215">
        <f t="shared" si="30"/>
        <v>4.5023889926730102E-3</v>
      </c>
      <c r="L87" s="52">
        <f t="shared" si="32"/>
        <v>0.22187383975314393</v>
      </c>
      <c r="N87" s="40">
        <f t="shared" si="27"/>
        <v>1.3316309030135147</v>
      </c>
      <c r="O87" s="143">
        <f t="shared" si="27"/>
        <v>1.9544224955104457</v>
      </c>
      <c r="P87" s="52">
        <f t="shared" si="33"/>
        <v>0.46769085268863742</v>
      </c>
    </row>
    <row r="88" spans="1:16" ht="20.100000000000001" customHeight="1" x14ac:dyDescent="0.25">
      <c r="A88" s="38" t="s">
        <v>201</v>
      </c>
      <c r="B88" s="19">
        <v>1776.9899999999996</v>
      </c>
      <c r="C88" s="140">
        <v>2144.4700000000003</v>
      </c>
      <c r="D88" s="247">
        <f t="shared" si="28"/>
        <v>3.7802645170420045E-3</v>
      </c>
      <c r="E88" s="215">
        <f t="shared" si="29"/>
        <v>4.4949436259738729E-3</v>
      </c>
      <c r="F88" s="52">
        <f t="shared" ref="F88:F94" si="34">(C88-B88)/B88</f>
        <v>0.20679913786796819</v>
      </c>
      <c r="H88" s="19">
        <v>422.14200000000005</v>
      </c>
      <c r="I88" s="140">
        <v>484.11799999999988</v>
      </c>
      <c r="J88" s="214">
        <f t="shared" si="31"/>
        <v>2.6973177910530055E-3</v>
      </c>
      <c r="K88" s="215">
        <f t="shared" si="30"/>
        <v>3.1689980377817197E-3</v>
      </c>
      <c r="L88" s="52">
        <f t="shared" ref="L88:L95" si="35">(I88-H88)/H88</f>
        <v>0.1468131576578493</v>
      </c>
      <c r="N88" s="40">
        <f t="shared" si="27"/>
        <v>2.3756014383873865</v>
      </c>
      <c r="O88" s="143">
        <f t="shared" si="27"/>
        <v>2.2575181746538764</v>
      </c>
      <c r="P88" s="52">
        <f t="shared" si="33"/>
        <v>-4.9706681358834229E-2</v>
      </c>
    </row>
    <row r="89" spans="1:16" ht="20.100000000000001" customHeight="1" x14ac:dyDescent="0.25">
      <c r="A89" s="38" t="s">
        <v>218</v>
      </c>
      <c r="B89" s="19">
        <v>807.99000000000012</v>
      </c>
      <c r="C89" s="140">
        <v>1333.7200000000003</v>
      </c>
      <c r="D89" s="247">
        <f t="shared" si="28"/>
        <v>1.7188706335571785E-3</v>
      </c>
      <c r="E89" s="215">
        <f t="shared" si="29"/>
        <v>2.7955607739133092E-3</v>
      </c>
      <c r="F89" s="52">
        <f t="shared" si="34"/>
        <v>0.65066399336625458</v>
      </c>
      <c r="H89" s="19">
        <v>212.09</v>
      </c>
      <c r="I89" s="140">
        <v>390.17</v>
      </c>
      <c r="J89" s="214">
        <f t="shared" si="31"/>
        <v>1.3551698961591877E-3</v>
      </c>
      <c r="K89" s="215">
        <f t="shared" si="30"/>
        <v>2.5540218797923107E-3</v>
      </c>
      <c r="L89" s="52">
        <f t="shared" si="35"/>
        <v>0.83964354755056825</v>
      </c>
      <c r="N89" s="40">
        <f t="shared" si="27"/>
        <v>2.6249087241178728</v>
      </c>
      <c r="O89" s="143">
        <f t="shared" si="27"/>
        <v>2.9254266262783792</v>
      </c>
      <c r="P89" s="52">
        <f t="shared" si="33"/>
        <v>0.11448699126157179</v>
      </c>
    </row>
    <row r="90" spans="1:16" ht="20.100000000000001" customHeight="1" x14ac:dyDescent="0.25">
      <c r="A90" s="38" t="s">
        <v>203</v>
      </c>
      <c r="B90" s="19">
        <v>993.88</v>
      </c>
      <c r="C90" s="140">
        <v>887.47</v>
      </c>
      <c r="D90" s="247">
        <f t="shared" si="28"/>
        <v>2.114322139234159E-3</v>
      </c>
      <c r="E90" s="215">
        <f t="shared" si="29"/>
        <v>1.8601927841112409E-3</v>
      </c>
      <c r="F90" s="52">
        <f t="shared" si="34"/>
        <v>-0.10706523926429747</v>
      </c>
      <c r="H90" s="19">
        <v>400.0800000000001</v>
      </c>
      <c r="I90" s="140">
        <v>360.34699999999998</v>
      </c>
      <c r="J90" s="214">
        <f t="shared" si="31"/>
        <v>2.5563504741164976E-3</v>
      </c>
      <c r="K90" s="215">
        <f t="shared" si="30"/>
        <v>2.3588028867353198E-3</v>
      </c>
      <c r="L90" s="52">
        <f t="shared" si="35"/>
        <v>-9.9312637472505766E-2</v>
      </c>
      <c r="N90" s="40">
        <f t="shared" ref="N90" si="36">(H90/B90)*10</f>
        <v>4.0254356662776205</v>
      </c>
      <c r="O90" s="143">
        <f t="shared" ref="O90" si="37">(I90/C90)*10</f>
        <v>4.0603851397793722</v>
      </c>
      <c r="P90" s="52">
        <f t="shared" ref="P90" si="38">(O90-N90)/N90</f>
        <v>8.682159249130416E-3</v>
      </c>
    </row>
    <row r="91" spans="1:16" ht="20.100000000000001" customHeight="1" x14ac:dyDescent="0.25">
      <c r="A91" s="38" t="s">
        <v>212</v>
      </c>
      <c r="B91" s="19">
        <v>252.70999999999995</v>
      </c>
      <c r="C91" s="140">
        <v>185.53000000000003</v>
      </c>
      <c r="D91" s="247">
        <f t="shared" si="28"/>
        <v>5.3760046263720399E-4</v>
      </c>
      <c r="E91" s="215">
        <f t="shared" si="29"/>
        <v>3.888825168582133E-4</v>
      </c>
      <c r="F91" s="52">
        <f t="shared" si="34"/>
        <v>-0.2658383126904354</v>
      </c>
      <c r="H91" s="19">
        <v>263.98599999999999</v>
      </c>
      <c r="I91" s="140">
        <v>331.61400000000003</v>
      </c>
      <c r="J91" s="214">
        <f t="shared" si="31"/>
        <v>1.6867644877527432E-3</v>
      </c>
      <c r="K91" s="215">
        <f t="shared" si="30"/>
        <v>2.1707189472420928E-3</v>
      </c>
      <c r="L91" s="52">
        <f t="shared" si="35"/>
        <v>0.25618025198305988</v>
      </c>
      <c r="N91" s="40">
        <f t="shared" si="27"/>
        <v>10.446203157769778</v>
      </c>
      <c r="O91" s="143">
        <f t="shared" si="27"/>
        <v>17.873874845038536</v>
      </c>
      <c r="P91" s="52">
        <f t="shared" ref="P91:P93" si="39">(O91-N91)/N91</f>
        <v>0.71104032489968683</v>
      </c>
    </row>
    <row r="92" spans="1:16" ht="20.100000000000001" customHeight="1" x14ac:dyDescent="0.25">
      <c r="A92" s="38" t="s">
        <v>188</v>
      </c>
      <c r="B92" s="19">
        <v>969.69999999999993</v>
      </c>
      <c r="C92" s="140">
        <v>1132.02</v>
      </c>
      <c r="D92" s="247">
        <f t="shared" si="28"/>
        <v>2.0628830225131443E-3</v>
      </c>
      <c r="E92" s="215">
        <f t="shared" si="29"/>
        <v>2.3727849228363852E-3</v>
      </c>
      <c r="F92" s="52">
        <f t="shared" si="34"/>
        <v>0.16739197690007224</v>
      </c>
      <c r="H92" s="19">
        <v>284.053</v>
      </c>
      <c r="I92" s="140">
        <v>303.66499999999996</v>
      </c>
      <c r="J92" s="214">
        <f t="shared" si="31"/>
        <v>1.8149845561493034E-3</v>
      </c>
      <c r="K92" s="215">
        <f t="shared" si="30"/>
        <v>1.9877670095782146E-3</v>
      </c>
      <c r="L92" s="52">
        <f t="shared" si="35"/>
        <v>6.9043453158389334E-2</v>
      </c>
      <c r="N92" s="40">
        <f t="shared" si="27"/>
        <v>2.9292874084768488</v>
      </c>
      <c r="O92" s="143">
        <f t="shared" si="27"/>
        <v>2.6825056094415292</v>
      </c>
      <c r="P92" s="52">
        <f t="shared" si="39"/>
        <v>-8.4246359138804877E-2</v>
      </c>
    </row>
    <row r="93" spans="1:16" ht="20.100000000000001" customHeight="1" x14ac:dyDescent="0.25">
      <c r="A93" s="38" t="s">
        <v>220</v>
      </c>
      <c r="B93" s="19">
        <v>883.45000000000016</v>
      </c>
      <c r="C93" s="140">
        <v>1034.8600000000004</v>
      </c>
      <c r="D93" s="247">
        <f t="shared" si="28"/>
        <v>1.879399820809774E-3</v>
      </c>
      <c r="E93" s="215">
        <f t="shared" si="29"/>
        <v>2.1691314687430105E-3</v>
      </c>
      <c r="F93" s="52">
        <f t="shared" si="34"/>
        <v>0.17138491142679288</v>
      </c>
      <c r="H93" s="19">
        <v>244.10300000000004</v>
      </c>
      <c r="I93" s="140">
        <v>274.32799999999997</v>
      </c>
      <c r="J93" s="214">
        <f t="shared" si="31"/>
        <v>1.5597201054370609E-3</v>
      </c>
      <c r="K93" s="215">
        <f t="shared" si="30"/>
        <v>1.7957293339817642E-3</v>
      </c>
      <c r="L93" s="52">
        <f t="shared" si="35"/>
        <v>0.12382068225298309</v>
      </c>
      <c r="N93" s="40">
        <f t="shared" si="27"/>
        <v>2.7630652555322883</v>
      </c>
      <c r="O93" s="143">
        <f t="shared" si="27"/>
        <v>2.6508706491699345</v>
      </c>
      <c r="P93" s="52">
        <f t="shared" si="39"/>
        <v>-4.0605123653056886E-2</v>
      </c>
    </row>
    <row r="94" spans="1:16" ht="20.100000000000001" customHeight="1" x14ac:dyDescent="0.25">
      <c r="A94" s="38" t="s">
        <v>216</v>
      </c>
      <c r="B94" s="19">
        <v>835.29</v>
      </c>
      <c r="C94" s="140">
        <v>878.29999999999984</v>
      </c>
      <c r="D94" s="247">
        <f t="shared" si="28"/>
        <v>1.7769470556615494E-3</v>
      </c>
      <c r="E94" s="215">
        <f t="shared" si="29"/>
        <v>1.8409718889482491E-3</v>
      </c>
      <c r="F94" s="52">
        <f t="shared" si="34"/>
        <v>5.1491098899783164E-2</v>
      </c>
      <c r="H94" s="19">
        <v>269.65800000000002</v>
      </c>
      <c r="I94" s="140">
        <v>258.09999999999997</v>
      </c>
      <c r="J94" s="214">
        <f t="shared" si="31"/>
        <v>1.7230062891154428E-3</v>
      </c>
      <c r="K94" s="215">
        <f t="shared" si="30"/>
        <v>1.6895021328507966E-3</v>
      </c>
      <c r="L94" s="52">
        <f t="shared" si="35"/>
        <v>-4.2861698892671642E-2</v>
      </c>
      <c r="N94" s="40">
        <f t="shared" ref="N94" si="40">(H94/B94)*10</f>
        <v>3.2283159142333808</v>
      </c>
      <c r="O94" s="143">
        <f t="shared" ref="O94" si="41">(I94/C94)*10</f>
        <v>2.9386314471137425</v>
      </c>
      <c r="P94" s="52">
        <f t="shared" ref="P94" si="42">(O94-N94)/N94</f>
        <v>-8.9732378991301084E-2</v>
      </c>
    </row>
    <row r="95" spans="1:16" ht="20.100000000000001" customHeight="1" thickBot="1" x14ac:dyDescent="0.3">
      <c r="A95" s="8" t="s">
        <v>17</v>
      </c>
      <c r="B95" s="196">
        <f>B96-SUM(B68:B94)</f>
        <v>12556.679999999935</v>
      </c>
      <c r="C95" s="22">
        <f>C96-SUM(C68:C94)</f>
        <v>10150.180000000051</v>
      </c>
      <c r="D95" s="247">
        <f t="shared" si="28"/>
        <v>2.6712346077271545E-2</v>
      </c>
      <c r="E95" s="215">
        <f t="shared" si="29"/>
        <v>2.1275413922082244E-2</v>
      </c>
      <c r="F95" s="52">
        <f>(C95-B95)/B95</f>
        <v>-0.19165097780622714</v>
      </c>
      <c r="H95" s="19">
        <f>H96-SUM(H68:H94)</f>
        <v>4283.963000000047</v>
      </c>
      <c r="I95" s="140">
        <f>I96-SUM(I68:I94)</f>
        <v>3403.9789999999339</v>
      </c>
      <c r="J95" s="214">
        <f t="shared" si="31"/>
        <v>2.7372802554858154E-2</v>
      </c>
      <c r="K95" s="215">
        <f t="shared" si="30"/>
        <v>2.2282176600849326E-2</v>
      </c>
      <c r="L95" s="52">
        <f t="shared" si="35"/>
        <v>-0.2054135388191036</v>
      </c>
      <c r="N95" s="40">
        <f t="shared" si="27"/>
        <v>3.4117003857708159</v>
      </c>
      <c r="O95" s="143">
        <f t="shared" si="27"/>
        <v>3.3536144186604737</v>
      </c>
      <c r="P95" s="52">
        <f>(O95-N95)/N95</f>
        <v>-1.7025518229150903E-2</v>
      </c>
    </row>
    <row r="96" spans="1:16" ht="26.25" customHeight="1" thickBot="1" x14ac:dyDescent="0.3">
      <c r="A96" s="12" t="s">
        <v>18</v>
      </c>
      <c r="B96" s="17">
        <v>470070.27999999991</v>
      </c>
      <c r="C96" s="145">
        <v>477084.96</v>
      </c>
      <c r="D96" s="243">
        <f>SUM(D68:D95)</f>
        <v>0.99999999999999989</v>
      </c>
      <c r="E96" s="244">
        <f>SUM(E68:E95)</f>
        <v>1.0000000000000002</v>
      </c>
      <c r="F96" s="57">
        <f>(C96-B96)/B96</f>
        <v>1.4922619655937641E-2</v>
      </c>
      <c r="G96" s="1"/>
      <c r="H96" s="17">
        <v>156504.36200000005</v>
      </c>
      <c r="I96" s="145">
        <v>152766.89799999993</v>
      </c>
      <c r="J96" s="255">
        <f t="shared" si="31"/>
        <v>1</v>
      </c>
      <c r="K96" s="244">
        <f t="shared" si="30"/>
        <v>1</v>
      </c>
      <c r="L96" s="57">
        <f>(I96-H96)/H96</f>
        <v>-2.3880893492285681E-2</v>
      </c>
      <c r="M96" s="1"/>
      <c r="N96" s="37">
        <f t="shared" si="27"/>
        <v>3.329382193658363</v>
      </c>
      <c r="O96" s="150">
        <f t="shared" si="27"/>
        <v>3.2020900009088509</v>
      </c>
      <c r="P96" s="57">
        <f>(O96-N96)/N96</f>
        <v>-3.8232976974518502E-2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53" t="s">
        <v>16</v>
      </c>
      <c r="B4" s="341"/>
      <c r="C4" s="341"/>
      <c r="D4" s="341"/>
      <c r="E4" s="368" t="s">
        <v>1</v>
      </c>
      <c r="F4" s="369"/>
      <c r="G4" s="366" t="s">
        <v>104</v>
      </c>
      <c r="H4" s="366"/>
      <c r="I4" s="130" t="s">
        <v>0</v>
      </c>
      <c r="K4" s="370" t="s">
        <v>19</v>
      </c>
      <c r="L4" s="366"/>
      <c r="M4" s="364" t="s">
        <v>104</v>
      </c>
      <c r="N4" s="365"/>
      <c r="O4" s="130" t="s">
        <v>0</v>
      </c>
      <c r="Q4" s="376" t="s">
        <v>22</v>
      </c>
      <c r="R4" s="366"/>
      <c r="S4" s="130" t="s">
        <v>0</v>
      </c>
    </row>
    <row r="5" spans="1:19" x14ac:dyDescent="0.25">
      <c r="A5" s="367"/>
      <c r="B5" s="342"/>
      <c r="C5" s="342"/>
      <c r="D5" s="342"/>
      <c r="E5" s="371" t="s">
        <v>156</v>
      </c>
      <c r="F5" s="372"/>
      <c r="G5" s="373" t="str">
        <f>E5</f>
        <v>jan-jun</v>
      </c>
      <c r="H5" s="373"/>
      <c r="I5" s="131" t="s">
        <v>152</v>
      </c>
      <c r="K5" s="374" t="str">
        <f>E5</f>
        <v>jan-jun</v>
      </c>
      <c r="L5" s="373"/>
      <c r="M5" s="375" t="str">
        <f>E5</f>
        <v>jan-jun</v>
      </c>
      <c r="N5" s="363"/>
      <c r="O5" s="131" t="str">
        <f>I5</f>
        <v>2025/2024</v>
      </c>
      <c r="Q5" s="374" t="str">
        <f>E5</f>
        <v>jan-jun</v>
      </c>
      <c r="R5" s="372"/>
      <c r="S5" s="131" t="str">
        <f>O5</f>
        <v>2025/2024</v>
      </c>
    </row>
    <row r="6" spans="1:19" ht="19.5" customHeight="1" thickBot="1" x14ac:dyDescent="0.3">
      <c r="A6" s="354"/>
      <c r="B6" s="377"/>
      <c r="C6" s="377"/>
      <c r="D6" s="377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160533.87000000002</v>
      </c>
      <c r="F7" s="145">
        <v>162820.43000000014</v>
      </c>
      <c r="G7" s="243">
        <f>E7/E15</f>
        <v>0.39848872827596227</v>
      </c>
      <c r="H7" s="244">
        <f>F7/F15</f>
        <v>0.3902629016039616</v>
      </c>
      <c r="I7" s="164">
        <f t="shared" ref="I7:I18" si="0">(F7-E7)/E7</f>
        <v>1.4243473978420341E-2</v>
      </c>
      <c r="J7" s="1"/>
      <c r="K7" s="17">
        <v>41964.865999999951</v>
      </c>
      <c r="L7" s="145">
        <v>43753.55599999999</v>
      </c>
      <c r="M7" s="243">
        <f>K7/K15</f>
        <v>0.30853545834031582</v>
      </c>
      <c r="N7" s="244">
        <f>L7/L15</f>
        <v>0.31739619603102742</v>
      </c>
      <c r="O7" s="164">
        <f t="shared" ref="O7:O18" si="1">(L7-K7)/K7</f>
        <v>4.2623512726099037E-2</v>
      </c>
      <c r="P7" s="1"/>
      <c r="Q7" s="187">
        <f t="shared" ref="Q7:Q18" si="2">(K7/E7)*10</f>
        <v>2.6140817510971326</v>
      </c>
      <c r="R7" s="188">
        <f t="shared" ref="R7:R18" si="3">(L7/F7)*10</f>
        <v>2.6872276409047657</v>
      </c>
      <c r="S7" s="55">
        <f>(R7-Q7)/Q7</f>
        <v>2.7981485191476412E-2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157835.86000000002</v>
      </c>
      <c r="F8" s="181">
        <v>157695.42000000013</v>
      </c>
      <c r="G8" s="245">
        <f>E8/E7</f>
        <v>0.98319351548679412</v>
      </c>
      <c r="H8" s="246">
        <f>F8/F7</f>
        <v>0.96852354461906287</v>
      </c>
      <c r="I8" s="206">
        <f t="shared" si="0"/>
        <v>-8.8978512234092995E-4</v>
      </c>
      <c r="K8" s="180">
        <v>41348.911999999953</v>
      </c>
      <c r="L8" s="181">
        <v>42494.939999999988</v>
      </c>
      <c r="M8" s="250">
        <f>K8/K7</f>
        <v>0.98532215020059877</v>
      </c>
      <c r="N8" s="246">
        <f>L8/L7</f>
        <v>0.97123397238843856</v>
      </c>
      <c r="O8" s="207">
        <f t="shared" si="1"/>
        <v>2.7716037606987969E-2</v>
      </c>
      <c r="Q8" s="189">
        <f t="shared" si="2"/>
        <v>2.6197412932650384</v>
      </c>
      <c r="R8" s="190">
        <f t="shared" si="3"/>
        <v>2.6947478880489966</v>
      </c>
      <c r="S8" s="182">
        <f t="shared" ref="S8:S18" si="4">(R8-Q8)/Q8</f>
        <v>2.8631298432707425E-2</v>
      </c>
    </row>
    <row r="9" spans="1:19" ht="24" customHeight="1" x14ac:dyDescent="0.25">
      <c r="A9" s="8"/>
      <c r="B9" t="s">
        <v>37</v>
      </c>
      <c r="E9" s="19">
        <v>2698.01</v>
      </c>
      <c r="F9" s="140">
        <v>5124.5299999999988</v>
      </c>
      <c r="G9" s="247">
        <f>E9/E7</f>
        <v>1.6806484513205842E-2</v>
      </c>
      <c r="H9" s="215">
        <f>F9/F7</f>
        <v>3.14735073479415E-2</v>
      </c>
      <c r="I9" s="182">
        <f t="shared" si="0"/>
        <v>0.89937398304676353</v>
      </c>
      <c r="K9" s="19">
        <v>615.95400000000018</v>
      </c>
      <c r="L9" s="140">
        <v>1257.422</v>
      </c>
      <c r="M9" s="247">
        <f>K9/K7</f>
        <v>1.4677849799401264E-2</v>
      </c>
      <c r="N9" s="215">
        <f>L9/L7</f>
        <v>2.8738738401057055E-2</v>
      </c>
      <c r="O9" s="182">
        <f t="shared" si="1"/>
        <v>1.0414219243644811</v>
      </c>
      <c r="Q9" s="189">
        <f t="shared" si="2"/>
        <v>2.282993762069081</v>
      </c>
      <c r="R9" s="190">
        <f t="shared" si="3"/>
        <v>2.4537313665838627</v>
      </c>
      <c r="S9" s="182">
        <f t="shared" si="4"/>
        <v>7.4786715299669473E-2</v>
      </c>
    </row>
    <row r="10" spans="1:19" ht="24" customHeight="1" thickBot="1" x14ac:dyDescent="0.3">
      <c r="A10" s="8"/>
      <c r="B10" t="s">
        <v>36</v>
      </c>
      <c r="E10" s="19"/>
      <c r="F10" s="140">
        <v>0.48000000000000004</v>
      </c>
      <c r="G10" s="247">
        <f>E10/E7</f>
        <v>0</v>
      </c>
      <c r="H10" s="215">
        <f>F10/F7</f>
        <v>2.9480329956136317E-6</v>
      </c>
      <c r="I10" s="186"/>
      <c r="K10" s="19"/>
      <c r="L10" s="140">
        <v>1.194</v>
      </c>
      <c r="M10" s="247">
        <f>K10/K7</f>
        <v>0</v>
      </c>
      <c r="N10" s="215">
        <f>L10/L7</f>
        <v>2.7289210504398779E-5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242322.87000000008</v>
      </c>
      <c r="F11" s="145">
        <v>254386.61000000004</v>
      </c>
      <c r="G11" s="243">
        <f>E11/E15</f>
        <v>0.60151127172403773</v>
      </c>
      <c r="H11" s="244">
        <f>F11/F15</f>
        <v>0.6097370983960384</v>
      </c>
      <c r="I11" s="164">
        <f t="shared" si="0"/>
        <v>4.9783745133094359E-2</v>
      </c>
      <c r="J11" s="1"/>
      <c r="K11" s="17">
        <v>94048.24</v>
      </c>
      <c r="L11" s="145">
        <v>94097.988999999987</v>
      </c>
      <c r="M11" s="243">
        <f>K11/K15</f>
        <v>0.69146454165968407</v>
      </c>
      <c r="N11" s="244">
        <f>L11/L15</f>
        <v>0.68260380396897258</v>
      </c>
      <c r="O11" s="164">
        <f t="shared" si="1"/>
        <v>5.2897321629816359E-4</v>
      </c>
      <c r="Q11" s="191">
        <f t="shared" si="2"/>
        <v>3.881112830992798</v>
      </c>
      <c r="R11" s="192">
        <f t="shared" si="3"/>
        <v>3.6990150149805432</v>
      </c>
      <c r="S11" s="57">
        <f t="shared" si="4"/>
        <v>-4.6918969878459775E-2</v>
      </c>
    </row>
    <row r="12" spans="1:19" s="3" customFormat="1" ht="24" customHeight="1" x14ac:dyDescent="0.25">
      <c r="A12" s="46"/>
      <c r="B12" s="3" t="s">
        <v>33</v>
      </c>
      <c r="E12" s="31">
        <v>238044.61000000007</v>
      </c>
      <c r="F12" s="141">
        <v>249346.23000000004</v>
      </c>
      <c r="G12" s="247">
        <f>E12/E11</f>
        <v>0.98234479477731507</v>
      </c>
      <c r="H12" s="215">
        <f>F12/F11</f>
        <v>0.98018614265900239</v>
      </c>
      <c r="I12" s="206">
        <f t="shared" si="0"/>
        <v>4.747689939293296E-2</v>
      </c>
      <c r="K12" s="31">
        <v>92978.331000000006</v>
      </c>
      <c r="L12" s="141">
        <v>92616.806999999986</v>
      </c>
      <c r="M12" s="247">
        <f>K12/K11</f>
        <v>0.98862382751660216</v>
      </c>
      <c r="N12" s="215">
        <f>L12/L11</f>
        <v>0.98425915350858351</v>
      </c>
      <c r="O12" s="206">
        <f t="shared" si="1"/>
        <v>-3.8882608034770962E-3</v>
      </c>
      <c r="Q12" s="189">
        <f t="shared" si="2"/>
        <v>3.9059204491124571</v>
      </c>
      <c r="R12" s="190">
        <f t="shared" si="3"/>
        <v>3.7143856957452281</v>
      </c>
      <c r="S12" s="182">
        <f t="shared" si="4"/>
        <v>-4.9037033872707622E-2</v>
      </c>
    </row>
    <row r="13" spans="1:19" ht="24" customHeight="1" x14ac:dyDescent="0.25">
      <c r="A13" s="8"/>
      <c r="B13" s="3" t="s">
        <v>37</v>
      </c>
      <c r="D13" s="3"/>
      <c r="E13" s="19">
        <v>4153.51</v>
      </c>
      <c r="F13" s="140">
        <v>5027.1900000000005</v>
      </c>
      <c r="G13" s="247">
        <f>E13/E11</f>
        <v>1.7140396199500273E-2</v>
      </c>
      <c r="H13" s="215">
        <f>F13/F11</f>
        <v>1.9762007127655027E-2</v>
      </c>
      <c r="I13" s="182">
        <f t="shared" si="0"/>
        <v>0.21034739292790922</v>
      </c>
      <c r="K13" s="19">
        <v>1026.9779999999998</v>
      </c>
      <c r="L13" s="140">
        <v>1440.7469999999996</v>
      </c>
      <c r="M13" s="247">
        <f>K13/K11</f>
        <v>1.0919693978324313E-2</v>
      </c>
      <c r="N13" s="215">
        <f>L13/L11</f>
        <v>1.5311134863891723E-2</v>
      </c>
      <c r="O13" s="182">
        <f t="shared" si="1"/>
        <v>0.40289957525867143</v>
      </c>
      <c r="Q13" s="189">
        <f t="shared" si="2"/>
        <v>2.472554538209851</v>
      </c>
      <c r="R13" s="190">
        <f t="shared" si="3"/>
        <v>2.8659091858473613</v>
      </c>
      <c r="S13" s="182">
        <f t="shared" si="4"/>
        <v>0.15908836046233468</v>
      </c>
    </row>
    <row r="14" spans="1:19" ht="24" customHeight="1" thickBot="1" x14ac:dyDescent="0.3">
      <c r="A14" s="8"/>
      <c r="B14" t="s">
        <v>36</v>
      </c>
      <c r="E14" s="19">
        <v>124.75000000000001</v>
      </c>
      <c r="F14" s="140">
        <v>13.189999999999998</v>
      </c>
      <c r="G14" s="247">
        <f>E14/E11</f>
        <v>5.1480902318464601E-4</v>
      </c>
      <c r="H14" s="215">
        <f>F14/F11</f>
        <v>5.1850213342596905E-5</v>
      </c>
      <c r="I14" s="182">
        <f t="shared" si="0"/>
        <v>-0.89426853707414833</v>
      </c>
      <c r="K14" s="19">
        <v>42.931000000000004</v>
      </c>
      <c r="L14" s="140">
        <v>40.435000000000002</v>
      </c>
      <c r="M14" s="247">
        <f>K14/K11</f>
        <v>4.5647850507356654E-4</v>
      </c>
      <c r="N14" s="215">
        <f>L14/L11</f>
        <v>4.2971162752479238E-4</v>
      </c>
      <c r="O14" s="182">
        <f t="shared" si="1"/>
        <v>-5.8139805734783771E-2</v>
      </c>
      <c r="Q14" s="189">
        <f t="shared" ref="Q14" si="5">(K14/E14)*10</f>
        <v>3.4413627254509018</v>
      </c>
      <c r="R14" s="190">
        <f t="shared" ref="R14" si="6">(L14/F14)*10</f>
        <v>30.655799848369981</v>
      </c>
      <c r="S14" s="182">
        <f t="shared" ref="S14" si="7">(R14-Q14)/Q14</f>
        <v>7.9080408820762509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402856.74000000011</v>
      </c>
      <c r="F15" s="145">
        <v>417207.04000000015</v>
      </c>
      <c r="G15" s="243">
        <f>G7+G11</f>
        <v>1</v>
      </c>
      <c r="H15" s="244">
        <f>H7+H11</f>
        <v>1</v>
      </c>
      <c r="I15" s="164">
        <f t="shared" si="0"/>
        <v>3.562134767808537E-2</v>
      </c>
      <c r="J15" s="1"/>
      <c r="K15" s="17">
        <v>136013.10599999997</v>
      </c>
      <c r="L15" s="145">
        <v>137851.54499999998</v>
      </c>
      <c r="M15" s="243">
        <f>M7+M11</f>
        <v>0.99999999999999989</v>
      </c>
      <c r="N15" s="244">
        <f>N7+N11</f>
        <v>1</v>
      </c>
      <c r="O15" s="164">
        <f t="shared" si="1"/>
        <v>1.3516631257579056E-2</v>
      </c>
      <c r="Q15" s="191">
        <f t="shared" si="2"/>
        <v>3.3762152272790553</v>
      </c>
      <c r="R15" s="192">
        <f t="shared" si="3"/>
        <v>3.304151938567478</v>
      </c>
      <c r="S15" s="57">
        <f t="shared" si="4"/>
        <v>-2.1344400122753498E-2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395880.47000000009</v>
      </c>
      <c r="F16" s="181">
        <f t="shared" ref="F16:F17" si="8">F8+F12</f>
        <v>407041.65000000014</v>
      </c>
      <c r="G16" s="245">
        <f>E16/E15</f>
        <v>0.98268300041349688</v>
      </c>
      <c r="H16" s="246">
        <f>F16/F15</f>
        <v>0.97563466330769488</v>
      </c>
      <c r="I16" s="207">
        <f t="shared" si="0"/>
        <v>2.819330794469363E-2</v>
      </c>
      <c r="J16" s="3"/>
      <c r="K16" s="180">
        <f t="shared" ref="K16:L18" si="9">K8+K12</f>
        <v>134327.24299999996</v>
      </c>
      <c r="L16" s="181">
        <f t="shared" si="9"/>
        <v>135111.74699999997</v>
      </c>
      <c r="M16" s="250">
        <f>K16/K15</f>
        <v>0.98760514299261715</v>
      </c>
      <c r="N16" s="246">
        <f>L16/L15</f>
        <v>0.98012501056843426</v>
      </c>
      <c r="O16" s="207">
        <f t="shared" si="1"/>
        <v>5.8402449308068921E-3</v>
      </c>
      <c r="P16" s="3"/>
      <c r="Q16" s="189">
        <f t="shared" si="2"/>
        <v>3.3931262888517821</v>
      </c>
      <c r="R16" s="190">
        <f t="shared" si="3"/>
        <v>3.3193592596728108</v>
      </c>
      <c r="S16" s="182">
        <f t="shared" si="4"/>
        <v>-2.1740136646648006E-2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6851.52</v>
      </c>
      <c r="F17" s="140">
        <f t="shared" si="8"/>
        <v>10151.719999999999</v>
      </c>
      <c r="G17" s="248">
        <f>E17/E15</f>
        <v>1.7007336156272323E-2</v>
      </c>
      <c r="H17" s="215">
        <f>F17/F15</f>
        <v>2.4332571185759464E-2</v>
      </c>
      <c r="I17" s="182">
        <f t="shared" si="0"/>
        <v>0.4816741394610245</v>
      </c>
      <c r="K17" s="19">
        <f t="shared" si="9"/>
        <v>1642.932</v>
      </c>
      <c r="L17" s="140">
        <f t="shared" si="9"/>
        <v>2698.1689999999999</v>
      </c>
      <c r="M17" s="247">
        <f>K17/K15</f>
        <v>1.2079218307094615E-2</v>
      </c>
      <c r="N17" s="215">
        <f>L17/L15</f>
        <v>1.9573005148400768E-2</v>
      </c>
      <c r="O17" s="182">
        <f t="shared" si="1"/>
        <v>0.6422889078793278</v>
      </c>
      <c r="Q17" s="189">
        <f t="shared" si="2"/>
        <v>2.397908785203867</v>
      </c>
      <c r="R17" s="190">
        <f t="shared" si="3"/>
        <v>2.6578441879799679</v>
      </c>
      <c r="S17" s="182">
        <f t="shared" si="4"/>
        <v>0.10840087178462111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124.75000000000001</v>
      </c>
      <c r="F18" s="142">
        <f>F10+F14</f>
        <v>13.669999999999998</v>
      </c>
      <c r="G18" s="249">
        <f>E18/E15</f>
        <v>3.0966343023080607E-4</v>
      </c>
      <c r="H18" s="221">
        <f>F18/F15</f>
        <v>3.2765506545622988E-5</v>
      </c>
      <c r="I18" s="208">
        <f t="shared" si="0"/>
        <v>-0.89042084168336677</v>
      </c>
      <c r="K18" s="21">
        <f t="shared" si="9"/>
        <v>42.931000000000004</v>
      </c>
      <c r="L18" s="142">
        <f t="shared" si="9"/>
        <v>41.629000000000005</v>
      </c>
      <c r="M18" s="249">
        <f>K18/K15</f>
        <v>3.1563870028819145E-4</v>
      </c>
      <c r="N18" s="221">
        <f>L18/L15</f>
        <v>3.0198428316490763E-4</v>
      </c>
      <c r="O18" s="208">
        <f t="shared" si="1"/>
        <v>-3.0327735203000149E-2</v>
      </c>
      <c r="Q18" s="193">
        <f t="shared" si="2"/>
        <v>3.4413627254509018</v>
      </c>
      <c r="R18" s="194">
        <f t="shared" si="3"/>
        <v>30.452816386247264</v>
      </c>
      <c r="S18" s="186">
        <f t="shared" si="4"/>
        <v>7.849057427463479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0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L5</f>
        <v>2025/2024</v>
      </c>
    </row>
    <row r="6" spans="1:16" ht="19.5" customHeight="1" thickBot="1" x14ac:dyDescent="0.3">
      <c r="A6" s="382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52300.460000000006</v>
      </c>
      <c r="C7" s="147">
        <v>54422.840000000004</v>
      </c>
      <c r="D7" s="247">
        <f>B7/$B$33</f>
        <v>0.12982396670339927</v>
      </c>
      <c r="E7" s="246">
        <f>C7/$C$33</f>
        <v>0.13044564156923141</v>
      </c>
      <c r="F7" s="52">
        <f>(C7-B7)/B7</f>
        <v>4.0580522618730255E-2</v>
      </c>
      <c r="H7" s="39">
        <v>18306.129000000001</v>
      </c>
      <c r="I7" s="147">
        <v>18163.235999999997</v>
      </c>
      <c r="J7" s="247">
        <f>H7/$H$33</f>
        <v>0.13459091949565508</v>
      </c>
      <c r="K7" s="246">
        <f>I7/$I$33</f>
        <v>0.13175939377393261</v>
      </c>
      <c r="L7" s="52">
        <f t="shared" ref="L7:L33" si="0">(I7-H7)/H7</f>
        <v>-7.805746370519057E-3</v>
      </c>
      <c r="N7" s="27">
        <f t="shared" ref="N7:N33" si="1">(H7/B7)*10</f>
        <v>3.5001850844141713</v>
      </c>
      <c r="O7" s="151">
        <f t="shared" ref="O7:O33" si="2">(I7/C7)*10</f>
        <v>3.3374289177117538</v>
      </c>
      <c r="P7" s="61">
        <f>(O7-N7)/N7</f>
        <v>-4.649930297319068E-2</v>
      </c>
    </row>
    <row r="8" spans="1:16" ht="20.100000000000001" customHeight="1" x14ac:dyDescent="0.25">
      <c r="A8" s="8" t="s">
        <v>168</v>
      </c>
      <c r="B8" s="19">
        <v>36655.159999999989</v>
      </c>
      <c r="C8" s="140">
        <v>37761.709999999992</v>
      </c>
      <c r="D8" s="247">
        <f t="shared" ref="D8:D32" si="3">B8/$B$33</f>
        <v>9.0988076803679568E-2</v>
      </c>
      <c r="E8" s="215">
        <f t="shared" ref="E8:E32" si="4">C8/$C$33</f>
        <v>9.0510721007967615E-2</v>
      </c>
      <c r="F8" s="52">
        <f t="shared" ref="F8:F33" si="5">(C8-B8)/B8</f>
        <v>3.0188109941410794E-2</v>
      </c>
      <c r="H8" s="19">
        <v>15659.363999999996</v>
      </c>
      <c r="I8" s="140">
        <v>17449.679000000004</v>
      </c>
      <c r="J8" s="247">
        <f t="shared" ref="J8:J32" si="6">H8/$H$33</f>
        <v>0.11513128742166946</v>
      </c>
      <c r="K8" s="215">
        <f t="shared" ref="K8:K32" si="7">I8/$I$33</f>
        <v>0.12658312244523628</v>
      </c>
      <c r="L8" s="52">
        <f t="shared" si="0"/>
        <v>0.11432871730933697</v>
      </c>
      <c r="N8" s="27">
        <f t="shared" si="1"/>
        <v>4.2720762915780481</v>
      </c>
      <c r="O8" s="152">
        <f t="shared" si="2"/>
        <v>4.6209980956900543</v>
      </c>
      <c r="P8" s="52">
        <f t="shared" ref="P8:P71" si="8">(O8-N8)/N8</f>
        <v>8.1674993679272306E-2</v>
      </c>
    </row>
    <row r="9" spans="1:16" ht="20.100000000000001" customHeight="1" x14ac:dyDescent="0.25">
      <c r="A9" s="8" t="s">
        <v>170</v>
      </c>
      <c r="B9" s="19">
        <v>27727.989999999991</v>
      </c>
      <c r="C9" s="140">
        <v>29399.779999999992</v>
      </c>
      <c r="D9" s="247">
        <f t="shared" si="3"/>
        <v>6.8828412800043939E-2</v>
      </c>
      <c r="E9" s="215">
        <f t="shared" si="4"/>
        <v>7.0468082226033346E-2</v>
      </c>
      <c r="F9" s="52">
        <f t="shared" si="5"/>
        <v>6.029250587583166E-2</v>
      </c>
      <c r="H9" s="19">
        <v>11827.276</v>
      </c>
      <c r="I9" s="140">
        <v>12164.092000000001</v>
      </c>
      <c r="J9" s="247">
        <f t="shared" si="6"/>
        <v>8.695688487549133E-2</v>
      </c>
      <c r="K9" s="215">
        <f t="shared" si="7"/>
        <v>8.8240519901318454E-2</v>
      </c>
      <c r="L9" s="52">
        <f t="shared" si="0"/>
        <v>2.8477901420411657E-2</v>
      </c>
      <c r="N9" s="27">
        <f t="shared" si="1"/>
        <v>4.2654646081450567</v>
      </c>
      <c r="O9" s="152">
        <f t="shared" si="2"/>
        <v>4.1374772192172884</v>
      </c>
      <c r="P9" s="52">
        <f t="shared" si="8"/>
        <v>-3.0005497802835311E-2</v>
      </c>
    </row>
    <row r="10" spans="1:16" ht="20.100000000000001" customHeight="1" x14ac:dyDescent="0.25">
      <c r="A10" s="8" t="s">
        <v>169</v>
      </c>
      <c r="B10" s="19">
        <v>26053.489999999998</v>
      </c>
      <c r="C10" s="140">
        <v>28271.48</v>
      </c>
      <c r="D10" s="247">
        <f t="shared" si="3"/>
        <v>6.4671848359791576E-2</v>
      </c>
      <c r="E10" s="215">
        <f t="shared" si="4"/>
        <v>6.776366956799193E-2</v>
      </c>
      <c r="F10" s="52">
        <f t="shared" si="5"/>
        <v>8.5132164635141075E-2</v>
      </c>
      <c r="H10" s="19">
        <v>9546.889999999994</v>
      </c>
      <c r="I10" s="140">
        <v>10317.533000000001</v>
      </c>
      <c r="J10" s="247">
        <f t="shared" si="6"/>
        <v>7.0190956450917261E-2</v>
      </c>
      <c r="K10" s="215">
        <f t="shared" si="7"/>
        <v>7.4845247472561868E-2</v>
      </c>
      <c r="L10" s="52">
        <f t="shared" si="0"/>
        <v>8.0721889536802857E-2</v>
      </c>
      <c r="N10" s="27">
        <f t="shared" si="1"/>
        <v>3.6643420900616364</v>
      </c>
      <c r="O10" s="152">
        <f t="shared" si="2"/>
        <v>3.6494491975658865</v>
      </c>
      <c r="P10" s="52">
        <f t="shared" si="8"/>
        <v>-4.064274603657261E-3</v>
      </c>
    </row>
    <row r="11" spans="1:16" ht="20.100000000000001" customHeight="1" x14ac:dyDescent="0.25">
      <c r="A11" s="8" t="s">
        <v>171</v>
      </c>
      <c r="B11" s="19">
        <v>41530.270000000004</v>
      </c>
      <c r="C11" s="140">
        <v>42631.749999999993</v>
      </c>
      <c r="D11" s="247">
        <f t="shared" si="3"/>
        <v>0.1030894257844612</v>
      </c>
      <c r="E11" s="215">
        <f t="shared" si="4"/>
        <v>0.10218367839622261</v>
      </c>
      <c r="F11" s="52">
        <f t="shared" si="5"/>
        <v>2.6522341415068779E-2</v>
      </c>
      <c r="H11" s="19">
        <v>9930.1549999999988</v>
      </c>
      <c r="I11" s="140">
        <v>10253.400000000001</v>
      </c>
      <c r="J11" s="247">
        <f t="shared" si="6"/>
        <v>7.3008809901010566E-2</v>
      </c>
      <c r="K11" s="215">
        <f t="shared" si="7"/>
        <v>7.4380015109732703E-2</v>
      </c>
      <c r="L11" s="52">
        <f t="shared" si="0"/>
        <v>3.2551858455381881E-2</v>
      </c>
      <c r="N11" s="27">
        <f t="shared" si="1"/>
        <v>2.3910643971252772</v>
      </c>
      <c r="O11" s="152">
        <f t="shared" si="2"/>
        <v>2.4051088683903439</v>
      </c>
      <c r="P11" s="52">
        <f t="shared" si="8"/>
        <v>5.8737319170291038E-3</v>
      </c>
    </row>
    <row r="12" spans="1:16" ht="20.100000000000001" customHeight="1" x14ac:dyDescent="0.25">
      <c r="A12" s="8" t="s">
        <v>178</v>
      </c>
      <c r="B12" s="19">
        <v>46286.500000000007</v>
      </c>
      <c r="C12" s="140">
        <v>49382.649999999994</v>
      </c>
      <c r="D12" s="247">
        <f t="shared" si="3"/>
        <v>0.11489568227156875</v>
      </c>
      <c r="E12" s="215">
        <f t="shared" si="4"/>
        <v>0.11836485309547984</v>
      </c>
      <c r="F12" s="52">
        <f t="shared" si="5"/>
        <v>6.6890994134358533E-2</v>
      </c>
      <c r="H12" s="19">
        <v>15782.395000000002</v>
      </c>
      <c r="I12" s="140">
        <v>9890.6209999999992</v>
      </c>
      <c r="J12" s="247">
        <f t="shared" si="6"/>
        <v>0.1160358399579523</v>
      </c>
      <c r="K12" s="215">
        <f t="shared" si="7"/>
        <v>7.1748350734843022E-2</v>
      </c>
      <c r="L12" s="52">
        <f t="shared" si="0"/>
        <v>-0.37331304912847524</v>
      </c>
      <c r="N12" s="27">
        <f t="shared" si="1"/>
        <v>3.4097188165015719</v>
      </c>
      <c r="O12" s="152">
        <f t="shared" si="2"/>
        <v>2.0028534313164643</v>
      </c>
      <c r="P12" s="52">
        <f t="shared" si="8"/>
        <v>-0.41260451694036604</v>
      </c>
    </row>
    <row r="13" spans="1:16" ht="20.100000000000001" customHeight="1" x14ac:dyDescent="0.25">
      <c r="A13" s="8" t="s">
        <v>177</v>
      </c>
      <c r="B13" s="19">
        <v>14395.069999999998</v>
      </c>
      <c r="C13" s="140">
        <v>13337.18</v>
      </c>
      <c r="D13" s="247">
        <f t="shared" si="3"/>
        <v>3.5732478994890314E-2</v>
      </c>
      <c r="E13" s="215">
        <f t="shared" si="4"/>
        <v>3.1967773122907987E-2</v>
      </c>
      <c r="F13" s="52">
        <f t="shared" si="5"/>
        <v>-7.3489743363526386E-2</v>
      </c>
      <c r="H13" s="19">
        <v>6695.8929999999991</v>
      </c>
      <c r="I13" s="140">
        <v>6861.5469999999987</v>
      </c>
      <c r="J13" s="247">
        <f t="shared" si="6"/>
        <v>4.9229763196496662E-2</v>
      </c>
      <c r="K13" s="215">
        <f t="shared" si="7"/>
        <v>4.9774900963206442E-2</v>
      </c>
      <c r="L13" s="52">
        <f t="shared" si="0"/>
        <v>2.4739642643632383E-2</v>
      </c>
      <c r="N13" s="27">
        <f t="shared" si="1"/>
        <v>4.6515181933814844</v>
      </c>
      <c r="O13" s="152">
        <f t="shared" si="2"/>
        <v>5.1446760109708336</v>
      </c>
      <c r="P13" s="52">
        <f t="shared" si="8"/>
        <v>0.10602082956292629</v>
      </c>
    </row>
    <row r="14" spans="1:16" ht="20.100000000000001" customHeight="1" x14ac:dyDescent="0.25">
      <c r="A14" s="8" t="s">
        <v>174</v>
      </c>
      <c r="B14" s="19">
        <v>25664.59</v>
      </c>
      <c r="C14" s="140">
        <v>25642.910000000007</v>
      </c>
      <c r="D14" s="247">
        <f t="shared" si="3"/>
        <v>6.3706492784506935E-2</v>
      </c>
      <c r="E14" s="215">
        <f t="shared" si="4"/>
        <v>6.1463272527711901E-2</v>
      </c>
      <c r="F14" s="52">
        <f t="shared" si="5"/>
        <v>-8.4474367211761472E-4</v>
      </c>
      <c r="H14" s="19">
        <v>5606.2889999999989</v>
      </c>
      <c r="I14" s="140">
        <v>6101.7489999999998</v>
      </c>
      <c r="J14" s="247">
        <f t="shared" si="6"/>
        <v>4.1218741082201291E-2</v>
      </c>
      <c r="K14" s="215">
        <f t="shared" si="7"/>
        <v>4.4263189070532345E-2</v>
      </c>
      <c r="L14" s="52">
        <f t="shared" si="0"/>
        <v>8.8375750875490197E-2</v>
      </c>
      <c r="N14" s="27">
        <f t="shared" si="1"/>
        <v>2.184445183032341</v>
      </c>
      <c r="O14" s="152">
        <f t="shared" si="2"/>
        <v>2.3795072400129307</v>
      </c>
      <c r="P14" s="52">
        <f t="shared" si="8"/>
        <v>8.9295926716647545E-2</v>
      </c>
    </row>
    <row r="15" spans="1:16" ht="20.100000000000001" customHeight="1" x14ac:dyDescent="0.25">
      <c r="A15" s="8" t="s">
        <v>166</v>
      </c>
      <c r="B15" s="19">
        <v>19270.649999999994</v>
      </c>
      <c r="C15" s="140">
        <v>19840.02</v>
      </c>
      <c r="D15" s="247">
        <f t="shared" si="3"/>
        <v>4.7834994643505241E-2</v>
      </c>
      <c r="E15" s="215">
        <f t="shared" si="4"/>
        <v>4.7554374921381946E-2</v>
      </c>
      <c r="F15" s="52">
        <f t="shared" si="5"/>
        <v>2.9545967572448591E-2</v>
      </c>
      <c r="H15" s="19">
        <v>5193.3350000000009</v>
      </c>
      <c r="I15" s="140">
        <v>5566.1359999999995</v>
      </c>
      <c r="J15" s="247">
        <f t="shared" si="6"/>
        <v>3.8182607196691774E-2</v>
      </c>
      <c r="K15" s="215">
        <f t="shared" si="7"/>
        <v>4.0377755650108947E-2</v>
      </c>
      <c r="L15" s="52">
        <f t="shared" si="0"/>
        <v>7.1784508413186995E-2</v>
      </c>
      <c r="N15" s="27">
        <f t="shared" si="1"/>
        <v>2.6949454221834772</v>
      </c>
      <c r="O15" s="152">
        <f t="shared" si="2"/>
        <v>2.8055092686398497</v>
      </c>
      <c r="P15" s="52">
        <f t="shared" si="8"/>
        <v>4.102637684097972E-2</v>
      </c>
    </row>
    <row r="16" spans="1:16" ht="20.100000000000001" customHeight="1" x14ac:dyDescent="0.25">
      <c r="A16" s="8" t="s">
        <v>176</v>
      </c>
      <c r="B16" s="19">
        <v>18297.21</v>
      </c>
      <c r="C16" s="140">
        <v>20963.949999999997</v>
      </c>
      <c r="D16" s="247">
        <f t="shared" si="3"/>
        <v>4.5418651801630495E-2</v>
      </c>
      <c r="E16" s="215">
        <f t="shared" si="4"/>
        <v>5.0248313163651297E-2</v>
      </c>
      <c r="F16" s="52">
        <f t="shared" si="5"/>
        <v>0.14574571751649559</v>
      </c>
      <c r="H16" s="19">
        <v>4393.6139999999996</v>
      </c>
      <c r="I16" s="140">
        <v>5198.7609999999995</v>
      </c>
      <c r="J16" s="247">
        <f t="shared" si="6"/>
        <v>3.2302872342316775E-2</v>
      </c>
      <c r="K16" s="215">
        <f t="shared" si="7"/>
        <v>3.7712751061295673E-2</v>
      </c>
      <c r="L16" s="52">
        <f t="shared" si="0"/>
        <v>0.18325392262497342</v>
      </c>
      <c r="N16" s="27">
        <f t="shared" si="1"/>
        <v>2.4012480591303262</v>
      </c>
      <c r="O16" s="152">
        <f t="shared" si="2"/>
        <v>2.4798575650104109</v>
      </c>
      <c r="P16" s="52">
        <f t="shared" si="8"/>
        <v>3.2736936769687634E-2</v>
      </c>
    </row>
    <row r="17" spans="1:16" ht="20.100000000000001" customHeight="1" x14ac:dyDescent="0.25">
      <c r="A17" s="8" t="s">
        <v>172</v>
      </c>
      <c r="B17" s="19">
        <v>4022.4800000000009</v>
      </c>
      <c r="C17" s="140">
        <v>7189.4900000000025</v>
      </c>
      <c r="D17" s="247">
        <f t="shared" si="3"/>
        <v>9.9848894175135275E-3</v>
      </c>
      <c r="E17" s="215">
        <f t="shared" si="4"/>
        <v>1.7232427333920351E-2</v>
      </c>
      <c r="F17" s="52">
        <f t="shared" si="5"/>
        <v>0.78732771822358372</v>
      </c>
      <c r="H17" s="19">
        <v>2051.6309999999999</v>
      </c>
      <c r="I17" s="140">
        <v>4396.5090000000009</v>
      </c>
      <c r="J17" s="247">
        <f t="shared" si="6"/>
        <v>1.5084068442639638E-2</v>
      </c>
      <c r="K17" s="215">
        <f t="shared" si="7"/>
        <v>3.1893070186482131E-2</v>
      </c>
      <c r="L17" s="52">
        <f t="shared" si="0"/>
        <v>1.1429335977083603</v>
      </c>
      <c r="N17" s="27">
        <f t="shared" si="1"/>
        <v>5.1004131779399753</v>
      </c>
      <c r="O17" s="152">
        <f t="shared" si="2"/>
        <v>6.1151889772431689</v>
      </c>
      <c r="P17" s="52">
        <f t="shared" si="8"/>
        <v>0.19895952815984511</v>
      </c>
    </row>
    <row r="18" spans="1:16" ht="20.100000000000001" customHeight="1" x14ac:dyDescent="0.25">
      <c r="A18" s="8" t="s">
        <v>182</v>
      </c>
      <c r="B18" s="19">
        <v>5228.6499999999996</v>
      </c>
      <c r="C18" s="140">
        <v>5894.81</v>
      </c>
      <c r="D18" s="247">
        <f t="shared" si="3"/>
        <v>1.2978931418647723E-2</v>
      </c>
      <c r="E18" s="215">
        <f t="shared" si="4"/>
        <v>1.4129219871265832E-2</v>
      </c>
      <c r="F18" s="52">
        <f t="shared" si="5"/>
        <v>0.12740573570615757</v>
      </c>
      <c r="H18" s="19">
        <v>2443.4239999999995</v>
      </c>
      <c r="I18" s="140">
        <v>2916.4449999999993</v>
      </c>
      <c r="J18" s="247">
        <f t="shared" si="6"/>
        <v>1.7964621732849771E-2</v>
      </c>
      <c r="K18" s="215">
        <f t="shared" si="7"/>
        <v>2.1156418667632623E-2</v>
      </c>
      <c r="L18" s="52">
        <f t="shared" si="0"/>
        <v>0.19358940568644648</v>
      </c>
      <c r="N18" s="27">
        <f t="shared" si="1"/>
        <v>4.6731450756887529</v>
      </c>
      <c r="O18" s="152">
        <f t="shared" si="2"/>
        <v>4.9474792232489238</v>
      </c>
      <c r="P18" s="52">
        <f t="shared" si="8"/>
        <v>5.8704393533029357E-2</v>
      </c>
    </row>
    <row r="19" spans="1:16" ht="20.100000000000001" customHeight="1" x14ac:dyDescent="0.25">
      <c r="A19" s="8" t="s">
        <v>179</v>
      </c>
      <c r="B19" s="19">
        <v>9298.94</v>
      </c>
      <c r="C19" s="140">
        <v>8247.2700000000023</v>
      </c>
      <c r="D19" s="247">
        <f t="shared" si="3"/>
        <v>2.3082498259803214E-2</v>
      </c>
      <c r="E19" s="215">
        <f t="shared" si="4"/>
        <v>1.9767811204719845E-2</v>
      </c>
      <c r="F19" s="52">
        <f t="shared" si="5"/>
        <v>-0.1130956861749832</v>
      </c>
      <c r="H19" s="19">
        <v>2911.0129999999995</v>
      </c>
      <c r="I19" s="140">
        <v>2723.6169999999997</v>
      </c>
      <c r="J19" s="247">
        <f t="shared" si="6"/>
        <v>2.14024448496897E-2</v>
      </c>
      <c r="K19" s="215">
        <f t="shared" si="7"/>
        <v>1.9757609535678393E-2</v>
      </c>
      <c r="L19" s="52">
        <f t="shared" si="0"/>
        <v>-6.4374841335301414E-2</v>
      </c>
      <c r="N19" s="27">
        <f t="shared" si="1"/>
        <v>3.1304783125818636</v>
      </c>
      <c r="O19" s="152">
        <f t="shared" si="2"/>
        <v>3.3024467490454406</v>
      </c>
      <c r="P19" s="52">
        <f t="shared" si="8"/>
        <v>5.4933597773991892E-2</v>
      </c>
    </row>
    <row r="20" spans="1:16" ht="20.100000000000001" customHeight="1" x14ac:dyDescent="0.25">
      <c r="A20" s="8" t="s">
        <v>173</v>
      </c>
      <c r="B20" s="19">
        <v>8978.15</v>
      </c>
      <c r="C20" s="140">
        <v>7958.24</v>
      </c>
      <c r="D20" s="247">
        <f t="shared" si="3"/>
        <v>2.2286210229472629E-2</v>
      </c>
      <c r="E20" s="215">
        <f t="shared" si="4"/>
        <v>1.9075037659958945E-2</v>
      </c>
      <c r="F20" s="52">
        <f t="shared" si="5"/>
        <v>-0.11359912676887776</v>
      </c>
      <c r="H20" s="19">
        <v>2650.4680000000003</v>
      </c>
      <c r="I20" s="140">
        <v>2619.3199999999997</v>
      </c>
      <c r="J20" s="247">
        <f t="shared" si="6"/>
        <v>1.9486857391522259E-2</v>
      </c>
      <c r="K20" s="215">
        <f t="shared" si="7"/>
        <v>1.9001020264226991E-2</v>
      </c>
      <c r="L20" s="52">
        <f t="shared" si="0"/>
        <v>-1.1751886836589081E-2</v>
      </c>
      <c r="N20" s="27">
        <f t="shared" si="1"/>
        <v>2.9521315638522418</v>
      </c>
      <c r="O20" s="152">
        <f t="shared" si="2"/>
        <v>3.2913307464967123</v>
      </c>
      <c r="P20" s="52">
        <f t="shared" si="8"/>
        <v>0.11489975135181606</v>
      </c>
    </row>
    <row r="21" spans="1:16" ht="20.100000000000001" customHeight="1" x14ac:dyDescent="0.25">
      <c r="A21" s="8" t="s">
        <v>175</v>
      </c>
      <c r="B21" s="19">
        <v>4725.53</v>
      </c>
      <c r="C21" s="140">
        <v>6943.7999999999984</v>
      </c>
      <c r="D21" s="247">
        <f t="shared" si="3"/>
        <v>1.1730050737142929E-2</v>
      </c>
      <c r="E21" s="215">
        <f t="shared" si="4"/>
        <v>1.6643535065947106E-2</v>
      </c>
      <c r="F21" s="52">
        <f t="shared" si="5"/>
        <v>0.4694224774787164</v>
      </c>
      <c r="H21" s="19">
        <v>1563.0629999999996</v>
      </c>
      <c r="I21" s="140">
        <v>2123.5460000000003</v>
      </c>
      <c r="J21" s="247">
        <f t="shared" si="6"/>
        <v>1.1492002836844265E-2</v>
      </c>
      <c r="K21" s="215">
        <f t="shared" si="7"/>
        <v>1.5404586143738901E-2</v>
      </c>
      <c r="L21" s="52">
        <f t="shared" si="0"/>
        <v>0.35857991648449278</v>
      </c>
      <c r="N21" s="27">
        <f t="shared" si="1"/>
        <v>3.3076988189684537</v>
      </c>
      <c r="O21" s="152">
        <f t="shared" si="2"/>
        <v>3.0581900400357167</v>
      </c>
      <c r="P21" s="52">
        <f t="shared" si="8"/>
        <v>-7.5432738162826266E-2</v>
      </c>
    </row>
    <row r="22" spans="1:16" ht="20.100000000000001" customHeight="1" x14ac:dyDescent="0.25">
      <c r="A22" s="8" t="s">
        <v>183</v>
      </c>
      <c r="B22" s="19">
        <v>4324.1200000000008</v>
      </c>
      <c r="C22" s="140">
        <v>5016.07</v>
      </c>
      <c r="D22" s="247">
        <f t="shared" si="3"/>
        <v>1.0733641939315695E-2</v>
      </c>
      <c r="E22" s="215">
        <f t="shared" si="4"/>
        <v>1.20229754512292E-2</v>
      </c>
      <c r="F22" s="52">
        <f t="shared" si="5"/>
        <v>0.16002099849217846</v>
      </c>
      <c r="H22" s="19">
        <v>1858.8580000000002</v>
      </c>
      <c r="I22" s="140">
        <v>2034.2939999999996</v>
      </c>
      <c r="J22" s="247">
        <f t="shared" si="6"/>
        <v>1.3666756496245297E-2</v>
      </c>
      <c r="K22" s="215">
        <f t="shared" si="7"/>
        <v>1.4757136019041347E-2</v>
      </c>
      <c r="L22" s="52">
        <f t="shared" si="0"/>
        <v>9.4378376400994293E-2</v>
      </c>
      <c r="N22" s="27">
        <f t="shared" si="1"/>
        <v>4.2988122438785235</v>
      </c>
      <c r="O22" s="152">
        <f t="shared" si="2"/>
        <v>4.0555534512078175</v>
      </c>
      <c r="P22" s="52">
        <f t="shared" si="8"/>
        <v>-5.6587442965694686E-2</v>
      </c>
    </row>
    <row r="23" spans="1:16" ht="20.100000000000001" customHeight="1" x14ac:dyDescent="0.25">
      <c r="A23" s="8" t="s">
        <v>181</v>
      </c>
      <c r="B23" s="19">
        <v>731.28000000000009</v>
      </c>
      <c r="C23" s="140">
        <v>810.89</v>
      </c>
      <c r="D23" s="247">
        <f t="shared" si="3"/>
        <v>1.8152358577890485E-3</v>
      </c>
      <c r="E23" s="215">
        <f t="shared" si="4"/>
        <v>1.9436153330490296E-3</v>
      </c>
      <c r="F23" s="52">
        <f t="shared" si="5"/>
        <v>0.10886390985668949</v>
      </c>
      <c r="H23" s="19">
        <v>1558.3520000000001</v>
      </c>
      <c r="I23" s="140">
        <v>1809.5640000000003</v>
      </c>
      <c r="J23" s="247">
        <f t="shared" si="6"/>
        <v>1.1457366468787207E-2</v>
      </c>
      <c r="K23" s="215">
        <f t="shared" si="7"/>
        <v>1.3126904018377159E-2</v>
      </c>
      <c r="L23" s="52">
        <f t="shared" si="0"/>
        <v>0.16120363050196632</v>
      </c>
      <c r="N23" s="27">
        <f t="shared" si="1"/>
        <v>21.309922327972867</v>
      </c>
      <c r="O23" s="152">
        <f t="shared" si="2"/>
        <v>22.315776492495903</v>
      </c>
      <c r="P23" s="52">
        <f t="shared" si="8"/>
        <v>4.7201212141570463E-2</v>
      </c>
    </row>
    <row r="24" spans="1:16" ht="20.100000000000001" customHeight="1" x14ac:dyDescent="0.25">
      <c r="A24" s="8" t="s">
        <v>186</v>
      </c>
      <c r="B24" s="19">
        <v>3714.8000000000006</v>
      </c>
      <c r="C24" s="140">
        <v>4186.3399999999992</v>
      </c>
      <c r="D24" s="247">
        <f t="shared" si="3"/>
        <v>9.2211439729170189E-3</v>
      </c>
      <c r="E24" s="215">
        <f t="shared" si="4"/>
        <v>1.0034202682677643E-2</v>
      </c>
      <c r="F24" s="52">
        <f t="shared" ref="F24:F25" si="9">(C24-B24)/B24</f>
        <v>0.12693550123828967</v>
      </c>
      <c r="H24" s="19">
        <v>1218.5260000000003</v>
      </c>
      <c r="I24" s="140">
        <v>1460.4030000000002</v>
      </c>
      <c r="J24" s="247">
        <f t="shared" si="6"/>
        <v>8.9588866531729698E-3</v>
      </c>
      <c r="K24" s="215">
        <f t="shared" si="7"/>
        <v>1.0594027074560534E-2</v>
      </c>
      <c r="L24" s="52">
        <f t="shared" si="0"/>
        <v>0.19849966270723801</v>
      </c>
      <c r="N24" s="27">
        <f t="shared" si="1"/>
        <v>3.2801927425433401</v>
      </c>
      <c r="O24" s="152">
        <f t="shared" si="2"/>
        <v>3.488495917675106</v>
      </c>
      <c r="P24" s="52">
        <f t="shared" ref="P24:P27" si="10">(O24-N24)/N24</f>
        <v>6.3503333944411849E-2</v>
      </c>
    </row>
    <row r="25" spans="1:16" ht="20.100000000000001" customHeight="1" x14ac:dyDescent="0.25">
      <c r="A25" s="8" t="s">
        <v>190</v>
      </c>
      <c r="B25" s="19">
        <v>6255.35</v>
      </c>
      <c r="C25" s="140">
        <v>4664.09</v>
      </c>
      <c r="D25" s="247">
        <f t="shared" si="3"/>
        <v>1.5527480066487151E-2</v>
      </c>
      <c r="E25" s="215">
        <f t="shared" si="4"/>
        <v>1.1179317587737731E-2</v>
      </c>
      <c r="F25" s="52">
        <f t="shared" si="9"/>
        <v>-0.25438384742660286</v>
      </c>
      <c r="H25" s="19">
        <v>1951.943</v>
      </c>
      <c r="I25" s="140">
        <v>1428.8930000000005</v>
      </c>
      <c r="J25" s="247">
        <f t="shared" si="6"/>
        <v>1.435113907331842E-2</v>
      </c>
      <c r="K25" s="215">
        <f t="shared" si="7"/>
        <v>1.0365447844636054E-2</v>
      </c>
      <c r="L25" s="52">
        <f t="shared" si="0"/>
        <v>-0.26796376738460065</v>
      </c>
      <c r="N25" s="27">
        <f t="shared" si="1"/>
        <v>3.120437705324242</v>
      </c>
      <c r="O25" s="152">
        <f t="shared" si="2"/>
        <v>3.0636051191121965</v>
      </c>
      <c r="P25" s="52">
        <f t="shared" si="10"/>
        <v>-1.8213017396589926E-2</v>
      </c>
    </row>
    <row r="26" spans="1:16" ht="20.100000000000001" customHeight="1" x14ac:dyDescent="0.25">
      <c r="A26" s="8" t="s">
        <v>187</v>
      </c>
      <c r="B26" s="19">
        <v>5566.4199999999992</v>
      </c>
      <c r="C26" s="140">
        <v>6588.3200000000006</v>
      </c>
      <c r="D26" s="247">
        <f t="shared" si="3"/>
        <v>1.3817368427297496E-2</v>
      </c>
      <c r="E26" s="215">
        <f t="shared" si="4"/>
        <v>1.5791488082272053E-2</v>
      </c>
      <c r="F26" s="52">
        <f t="shared" si="5"/>
        <v>0.18358298511431073</v>
      </c>
      <c r="H26" s="19">
        <v>1100.345</v>
      </c>
      <c r="I26" s="140">
        <v>1348.4089999999999</v>
      </c>
      <c r="J26" s="247">
        <f t="shared" si="6"/>
        <v>8.0899924452868532E-3</v>
      </c>
      <c r="K26" s="215">
        <f t="shared" si="7"/>
        <v>9.7816023752218331E-3</v>
      </c>
      <c r="L26" s="52">
        <f t="shared" si="0"/>
        <v>0.22544202045722009</v>
      </c>
      <c r="N26" s="27">
        <f t="shared" si="1"/>
        <v>1.9767552574185925</v>
      </c>
      <c r="O26" s="152">
        <f t="shared" si="2"/>
        <v>2.0466659178667697</v>
      </c>
      <c r="P26" s="52">
        <f t="shared" si="10"/>
        <v>3.536637132280715E-2</v>
      </c>
    </row>
    <row r="27" spans="1:16" ht="20.100000000000001" customHeight="1" x14ac:dyDescent="0.25">
      <c r="A27" s="8" t="s">
        <v>189</v>
      </c>
      <c r="B27" s="19">
        <v>2226.65</v>
      </c>
      <c r="C27" s="140">
        <v>2076.67</v>
      </c>
      <c r="D27" s="247">
        <f t="shared" si="3"/>
        <v>5.5271509172218364E-3</v>
      </c>
      <c r="E27" s="215">
        <f t="shared" si="4"/>
        <v>4.9775526319018959E-3</v>
      </c>
      <c r="F27" s="52">
        <f t="shared" si="5"/>
        <v>-6.7356791592751444E-2</v>
      </c>
      <c r="H27" s="19">
        <v>1282.6870000000001</v>
      </c>
      <c r="I27" s="140">
        <v>1330.6910000000003</v>
      </c>
      <c r="J27" s="247">
        <f t="shared" si="6"/>
        <v>9.4306132528140345E-3</v>
      </c>
      <c r="K27" s="215">
        <f t="shared" si="7"/>
        <v>9.6530728037904825E-3</v>
      </c>
      <c r="L27" s="52">
        <f t="shared" si="0"/>
        <v>3.7424562656361314E-2</v>
      </c>
      <c r="N27" s="27">
        <f t="shared" si="1"/>
        <v>5.7606134776457907</v>
      </c>
      <c r="O27" s="152">
        <f t="shared" si="2"/>
        <v>6.4078115444437502</v>
      </c>
      <c r="P27" s="52">
        <f t="shared" si="10"/>
        <v>0.11234880960325291</v>
      </c>
    </row>
    <row r="28" spans="1:16" ht="20.100000000000001" customHeight="1" x14ac:dyDescent="0.25">
      <c r="A28" s="8" t="s">
        <v>184</v>
      </c>
      <c r="B28" s="19">
        <v>5700.1400000000012</v>
      </c>
      <c r="C28" s="140">
        <v>4172.76</v>
      </c>
      <c r="D28" s="247">
        <f t="shared" si="3"/>
        <v>1.4149297837241094E-2</v>
      </c>
      <c r="E28" s="215">
        <f t="shared" si="4"/>
        <v>1.0001652896365313E-2</v>
      </c>
      <c r="F28" s="52">
        <f t="shared" si="5"/>
        <v>-0.2679548221622628</v>
      </c>
      <c r="H28" s="19">
        <v>1650.617</v>
      </c>
      <c r="I28" s="140">
        <v>1260.0010000000002</v>
      </c>
      <c r="J28" s="247">
        <f t="shared" si="6"/>
        <v>1.2135720215079861E-2</v>
      </c>
      <c r="K28" s="215">
        <f t="shared" si="7"/>
        <v>9.1402747789297526E-3</v>
      </c>
      <c r="L28" s="52">
        <f t="shared" si="0"/>
        <v>-0.23664847750871326</v>
      </c>
      <c r="N28" s="27">
        <f t="shared" si="1"/>
        <v>2.8957481746062368</v>
      </c>
      <c r="O28" s="152">
        <f t="shared" si="2"/>
        <v>3.0195865566196001</v>
      </c>
      <c r="P28" s="52">
        <f t="shared" si="8"/>
        <v>4.2765590978988632E-2</v>
      </c>
    </row>
    <row r="29" spans="1:16" ht="20.100000000000001" customHeight="1" x14ac:dyDescent="0.25">
      <c r="A29" s="8" t="s">
        <v>191</v>
      </c>
      <c r="B29" s="19">
        <v>5533.5899999999992</v>
      </c>
      <c r="C29" s="140">
        <v>5198.97</v>
      </c>
      <c r="D29" s="247">
        <f t="shared" si="3"/>
        <v>1.3735875438003088E-2</v>
      </c>
      <c r="E29" s="215">
        <f t="shared" si="4"/>
        <v>1.2461366903108824E-2</v>
      </c>
      <c r="F29" s="52">
        <f>(C29-B29)/B29</f>
        <v>-6.0470689010208384E-2</v>
      </c>
      <c r="H29" s="19">
        <v>1241.4279999999999</v>
      </c>
      <c r="I29" s="140">
        <v>1161.8460000000002</v>
      </c>
      <c r="J29" s="247">
        <f t="shared" si="6"/>
        <v>9.1272674855318713E-3</v>
      </c>
      <c r="K29" s="215">
        <f t="shared" si="7"/>
        <v>8.4282406845712175E-3</v>
      </c>
      <c r="L29" s="52">
        <f t="shared" si="0"/>
        <v>-6.4105207873513134E-2</v>
      </c>
      <c r="N29" s="27">
        <f t="shared" si="1"/>
        <v>2.2434405151086367</v>
      </c>
      <c r="O29" s="152">
        <f t="shared" si="2"/>
        <v>2.2347618855273259</v>
      </c>
      <c r="P29" s="52">
        <f>(O29-N29)/N29</f>
        <v>-3.8684464878225534E-3</v>
      </c>
    </row>
    <row r="30" spans="1:16" ht="20.100000000000001" customHeight="1" x14ac:dyDescent="0.25">
      <c r="A30" s="8" t="s">
        <v>180</v>
      </c>
      <c r="B30" s="19">
        <v>2624.6900000000005</v>
      </c>
      <c r="C30" s="140">
        <v>3637.37</v>
      </c>
      <c r="D30" s="247">
        <f t="shared" si="3"/>
        <v>6.5151944584568673E-3</v>
      </c>
      <c r="E30" s="215">
        <f t="shared" si="4"/>
        <v>8.7183811663388983E-3</v>
      </c>
      <c r="F30" s="52">
        <f t="shared" si="5"/>
        <v>0.38582842164217457</v>
      </c>
      <c r="H30" s="19">
        <v>861.923</v>
      </c>
      <c r="I30" s="140">
        <v>1139.604</v>
      </c>
      <c r="J30" s="247">
        <f t="shared" si="6"/>
        <v>6.3370584302368622E-3</v>
      </c>
      <c r="K30" s="215">
        <f t="shared" si="7"/>
        <v>8.2668932002176662E-3</v>
      </c>
      <c r="L30" s="52">
        <f t="shared" si="0"/>
        <v>0.3221645088946461</v>
      </c>
      <c r="N30" s="27">
        <f t="shared" si="1"/>
        <v>3.2839040039014122</v>
      </c>
      <c r="O30" s="152">
        <f t="shared" si="2"/>
        <v>3.1330439300923474</v>
      </c>
      <c r="P30" s="52">
        <f t="shared" si="8"/>
        <v>-4.5939245979735373E-2</v>
      </c>
    </row>
    <row r="31" spans="1:16" ht="20.100000000000001" customHeight="1" x14ac:dyDescent="0.25">
      <c r="A31" s="8" t="s">
        <v>204</v>
      </c>
      <c r="B31" s="19">
        <v>1276.8399999999997</v>
      </c>
      <c r="C31" s="140">
        <v>1067.5100000000002</v>
      </c>
      <c r="D31" s="247">
        <f t="shared" si="3"/>
        <v>3.1694641623719612E-3</v>
      </c>
      <c r="E31" s="215">
        <f t="shared" si="4"/>
        <v>2.558705624909877E-3</v>
      </c>
      <c r="F31" s="52">
        <f t="shared" si="5"/>
        <v>-0.16394379875317153</v>
      </c>
      <c r="H31" s="19">
        <v>1108.6220000000001</v>
      </c>
      <c r="I31" s="140">
        <v>866.12099999999998</v>
      </c>
      <c r="J31" s="247">
        <f t="shared" si="6"/>
        <v>8.1508468750062964E-3</v>
      </c>
      <c r="K31" s="215">
        <f t="shared" si="7"/>
        <v>6.2829981339708576E-3</v>
      </c>
      <c r="L31" s="52">
        <f t="shared" si="0"/>
        <v>-0.21874092341663803</v>
      </c>
      <c r="N31" s="27">
        <f t="shared" si="1"/>
        <v>8.682544406503558</v>
      </c>
      <c r="O31" s="152">
        <f t="shared" si="2"/>
        <v>8.1134696630476508</v>
      </c>
      <c r="P31" s="52">
        <f t="shared" si="8"/>
        <v>-6.5542393659357323E-2</v>
      </c>
    </row>
    <row r="32" spans="1:16" ht="20.100000000000001" customHeight="1" thickBot="1" x14ac:dyDescent="0.3">
      <c r="A32" s="8" t="s">
        <v>17</v>
      </c>
      <c r="B32" s="19">
        <f>B33-SUM(B7:B31)</f>
        <v>24467.72000000003</v>
      </c>
      <c r="C32" s="140">
        <f>C33-SUM(C7:C31)</f>
        <v>21900.170000000042</v>
      </c>
      <c r="D32" s="247">
        <f t="shared" si="3"/>
        <v>6.0735535912840921E-2</v>
      </c>
      <c r="E32" s="215">
        <f t="shared" si="4"/>
        <v>5.2492330906017397E-2</v>
      </c>
      <c r="F32" s="52">
        <f t="shared" si="5"/>
        <v>-0.10493621800478284</v>
      </c>
      <c r="H32" s="19">
        <f>H33-SUM(H7:H31)</f>
        <v>7618.8660000000091</v>
      </c>
      <c r="I32" s="140">
        <f>I33-SUM(I7:I31)</f>
        <v>7265.5280000000348</v>
      </c>
      <c r="J32" s="247">
        <f t="shared" si="6"/>
        <v>5.6015675430572176E-2</v>
      </c>
      <c r="K32" s="215">
        <f t="shared" si="7"/>
        <v>5.2705452086155673E-2</v>
      </c>
      <c r="L32" s="52">
        <f t="shared" si="0"/>
        <v>-4.6376718005012009E-2</v>
      </c>
      <c r="N32" s="27">
        <f t="shared" si="1"/>
        <v>3.1138438726616129</v>
      </c>
      <c r="O32" s="152">
        <f t="shared" si="2"/>
        <v>3.3175669412611963</v>
      </c>
      <c r="P32" s="52">
        <f t="shared" si="8"/>
        <v>6.5424946442625448E-2</v>
      </c>
    </row>
    <row r="33" spans="1:16" ht="26.25" customHeight="1" thickBot="1" x14ac:dyDescent="0.3">
      <c r="A33" s="12" t="s">
        <v>18</v>
      </c>
      <c r="B33" s="17">
        <v>402856.74000000022</v>
      </c>
      <c r="C33" s="145">
        <v>417207.0400000001</v>
      </c>
      <c r="D33" s="243">
        <f>SUM(D7:D32)</f>
        <v>0.99999999999999978</v>
      </c>
      <c r="E33" s="244">
        <f>SUM(E7:E32)</f>
        <v>0.99999999999999978</v>
      </c>
      <c r="F33" s="57">
        <f t="shared" si="5"/>
        <v>3.5621347678084926E-2</v>
      </c>
      <c r="G33" s="1"/>
      <c r="H33" s="17">
        <v>136013.106</v>
      </c>
      <c r="I33" s="145">
        <v>137851.54500000004</v>
      </c>
      <c r="J33" s="243">
        <f>SUM(J7:J32)</f>
        <v>0.99999999999999989</v>
      </c>
      <c r="K33" s="244">
        <f>SUM(K7:K32)</f>
        <v>1</v>
      </c>
      <c r="L33" s="57">
        <f t="shared" si="0"/>
        <v>1.3516631257579266E-2</v>
      </c>
      <c r="N33" s="29">
        <f t="shared" si="1"/>
        <v>3.3762152272790553</v>
      </c>
      <c r="O33" s="146">
        <f t="shared" si="2"/>
        <v>3.3041519385674798</v>
      </c>
      <c r="P33" s="57">
        <f t="shared" si="8"/>
        <v>-2.1344400122752974E-2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9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2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L5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41530.270000000004</v>
      </c>
      <c r="C39" s="147">
        <v>42631.749999999993</v>
      </c>
      <c r="D39" s="247">
        <f t="shared" ref="D39:D61" si="11">B39/$B$62</f>
        <v>0.25870098316324158</v>
      </c>
      <c r="E39" s="246">
        <f t="shared" ref="E39:E61" si="12">C39/$C$62</f>
        <v>0.26183292845989903</v>
      </c>
      <c r="F39" s="52">
        <f>(C39-B39)/B39</f>
        <v>2.6522341415068779E-2</v>
      </c>
      <c r="H39" s="39">
        <v>9930.1549999999988</v>
      </c>
      <c r="I39" s="147">
        <v>10253.400000000001</v>
      </c>
      <c r="J39" s="247">
        <f t="shared" ref="J39:J61" si="13">H39/$H$62</f>
        <v>0.23663020870839907</v>
      </c>
      <c r="K39" s="246">
        <f t="shared" ref="K39:K61" si="14">I39/$I$62</f>
        <v>0.23434438106013605</v>
      </c>
      <c r="L39" s="52">
        <f t="shared" ref="L39:L62" si="15">(I39-H39)/H39</f>
        <v>3.2551858455381881E-2</v>
      </c>
      <c r="N39" s="27">
        <f t="shared" ref="N39:N62" si="16">(H39/B39)*10</f>
        <v>2.3910643971252772</v>
      </c>
      <c r="O39" s="151">
        <f t="shared" ref="O39:O62" si="17">(I39/C39)*10</f>
        <v>2.4051088683903439</v>
      </c>
      <c r="P39" s="61">
        <f t="shared" si="8"/>
        <v>5.8737319170291038E-3</v>
      </c>
    </row>
    <row r="40" spans="1:16" ht="20.100000000000001" customHeight="1" x14ac:dyDescent="0.25">
      <c r="A40" s="38" t="s">
        <v>174</v>
      </c>
      <c r="B40" s="19">
        <v>25664.59</v>
      </c>
      <c r="C40" s="140">
        <v>25642.910000000007</v>
      </c>
      <c r="D40" s="247">
        <f t="shared" si="11"/>
        <v>0.15987025043375586</v>
      </c>
      <c r="E40" s="215">
        <f t="shared" si="12"/>
        <v>0.15749196829906423</v>
      </c>
      <c r="F40" s="52">
        <f t="shared" ref="F40:F62" si="18">(C40-B40)/B40</f>
        <v>-8.4474367211761472E-4</v>
      </c>
      <c r="H40" s="19">
        <v>5606.2889999999989</v>
      </c>
      <c r="I40" s="140">
        <v>6101.7489999999998</v>
      </c>
      <c r="J40" s="247">
        <f t="shared" si="13"/>
        <v>0.13359482668192005</v>
      </c>
      <c r="K40" s="215">
        <f t="shared" si="14"/>
        <v>0.13945721348911619</v>
      </c>
      <c r="L40" s="52">
        <f t="shared" si="15"/>
        <v>8.8375750875490197E-2</v>
      </c>
      <c r="N40" s="27">
        <f t="shared" si="16"/>
        <v>2.184445183032341</v>
      </c>
      <c r="O40" s="152">
        <f t="shared" si="17"/>
        <v>2.3795072400129307</v>
      </c>
      <c r="P40" s="52">
        <f t="shared" si="8"/>
        <v>8.9295926716647545E-2</v>
      </c>
    </row>
    <row r="41" spans="1:16" ht="20.100000000000001" customHeight="1" x14ac:dyDescent="0.25">
      <c r="A41" s="38" t="s">
        <v>166</v>
      </c>
      <c r="B41" s="19">
        <v>19270.649999999994</v>
      </c>
      <c r="C41" s="140">
        <v>19840.02</v>
      </c>
      <c r="D41" s="247">
        <f t="shared" si="11"/>
        <v>0.12004102311867271</v>
      </c>
      <c r="E41" s="215">
        <f t="shared" si="12"/>
        <v>0.1218521533200717</v>
      </c>
      <c r="F41" s="52">
        <f t="shared" si="18"/>
        <v>2.9545967572448591E-2</v>
      </c>
      <c r="H41" s="19">
        <v>5193.3350000000009</v>
      </c>
      <c r="I41" s="140">
        <v>5566.1359999999995</v>
      </c>
      <c r="J41" s="247">
        <f t="shared" si="13"/>
        <v>0.12375435679932832</v>
      </c>
      <c r="K41" s="215">
        <f t="shared" si="14"/>
        <v>0.12721562562823466</v>
      </c>
      <c r="L41" s="52">
        <f t="shared" si="15"/>
        <v>7.1784508413186995E-2</v>
      </c>
      <c r="N41" s="27">
        <f t="shared" si="16"/>
        <v>2.6949454221834772</v>
      </c>
      <c r="O41" s="152">
        <f t="shared" si="17"/>
        <v>2.8055092686398497</v>
      </c>
      <c r="P41" s="52">
        <f t="shared" si="8"/>
        <v>4.102637684097972E-2</v>
      </c>
    </row>
    <row r="42" spans="1:16" ht="20.100000000000001" customHeight="1" x14ac:dyDescent="0.25">
      <c r="A42" s="38" t="s">
        <v>176</v>
      </c>
      <c r="B42" s="19">
        <v>18297.21</v>
      </c>
      <c r="C42" s="140">
        <v>20963.949999999997</v>
      </c>
      <c r="D42" s="247">
        <f t="shared" si="11"/>
        <v>0.1139772560145719</v>
      </c>
      <c r="E42" s="215">
        <f t="shared" si="12"/>
        <v>0.12875503399665508</v>
      </c>
      <c r="F42" s="52">
        <f t="shared" si="18"/>
        <v>0.14574571751649559</v>
      </c>
      <c r="H42" s="19">
        <v>4393.6139999999996</v>
      </c>
      <c r="I42" s="140">
        <v>5198.7609999999995</v>
      </c>
      <c r="J42" s="247">
        <f t="shared" si="13"/>
        <v>0.10469743904341312</v>
      </c>
      <c r="K42" s="215">
        <f t="shared" si="14"/>
        <v>0.11881916523539252</v>
      </c>
      <c r="L42" s="52">
        <f t="shared" si="15"/>
        <v>0.18325392262497342</v>
      </c>
      <c r="N42" s="27">
        <f t="shared" si="16"/>
        <v>2.4012480591303262</v>
      </c>
      <c r="O42" s="152">
        <f t="shared" si="17"/>
        <v>2.4798575650104109</v>
      </c>
      <c r="P42" s="52">
        <f t="shared" si="8"/>
        <v>3.2736936769687634E-2</v>
      </c>
    </row>
    <row r="43" spans="1:16" ht="20.100000000000001" customHeight="1" x14ac:dyDescent="0.25">
      <c r="A43" s="38" t="s">
        <v>179</v>
      </c>
      <c r="B43" s="19">
        <v>9298.94</v>
      </c>
      <c r="C43" s="140">
        <v>8247.2700000000023</v>
      </c>
      <c r="D43" s="247">
        <f t="shared" si="11"/>
        <v>5.7925097052727893E-2</v>
      </c>
      <c r="E43" s="215">
        <f t="shared" si="12"/>
        <v>5.0652550174446795E-2</v>
      </c>
      <c r="F43" s="52">
        <f t="shared" si="18"/>
        <v>-0.1130956861749832</v>
      </c>
      <c r="H43" s="19">
        <v>2911.0129999999995</v>
      </c>
      <c r="I43" s="140">
        <v>2723.6169999999997</v>
      </c>
      <c r="J43" s="247">
        <f t="shared" si="13"/>
        <v>6.9367861200843581E-2</v>
      </c>
      <c r="K43" s="215">
        <f t="shared" si="14"/>
        <v>6.2249043254907099E-2</v>
      </c>
      <c r="L43" s="52">
        <f t="shared" si="15"/>
        <v>-6.4374841335301414E-2</v>
      </c>
      <c r="N43" s="27">
        <f t="shared" si="16"/>
        <v>3.1304783125818636</v>
      </c>
      <c r="O43" s="152">
        <f t="shared" si="17"/>
        <v>3.3024467490454406</v>
      </c>
      <c r="P43" s="52">
        <f t="shared" si="8"/>
        <v>5.4933597773991892E-2</v>
      </c>
    </row>
    <row r="44" spans="1:16" ht="20.100000000000001" customHeight="1" x14ac:dyDescent="0.25">
      <c r="A44" s="38" t="s">
        <v>173</v>
      </c>
      <c r="B44" s="19">
        <v>8978.15</v>
      </c>
      <c r="C44" s="140">
        <v>7958.24</v>
      </c>
      <c r="D44" s="247">
        <f t="shared" si="11"/>
        <v>5.5926827154917536E-2</v>
      </c>
      <c r="E44" s="215">
        <f t="shared" si="12"/>
        <v>4.8877404389608844E-2</v>
      </c>
      <c r="F44" s="52">
        <f t="shared" si="18"/>
        <v>-0.11359912676887776</v>
      </c>
      <c r="H44" s="19">
        <v>2650.4680000000003</v>
      </c>
      <c r="I44" s="140">
        <v>2619.3199999999997</v>
      </c>
      <c r="J44" s="247">
        <f t="shared" si="13"/>
        <v>6.3159215139636113E-2</v>
      </c>
      <c r="K44" s="215">
        <f t="shared" si="14"/>
        <v>5.9865305576534168E-2</v>
      </c>
      <c r="L44" s="52">
        <f t="shared" si="15"/>
        <v>-1.1751886836589081E-2</v>
      </c>
      <c r="N44" s="27">
        <f t="shared" si="16"/>
        <v>2.9521315638522418</v>
      </c>
      <c r="O44" s="152">
        <f t="shared" si="17"/>
        <v>3.2913307464967123</v>
      </c>
      <c r="P44" s="52">
        <f t="shared" si="8"/>
        <v>0.11489975135181606</v>
      </c>
    </row>
    <row r="45" spans="1:16" ht="20.100000000000001" customHeight="1" x14ac:dyDescent="0.25">
      <c r="A45" s="38" t="s">
        <v>175</v>
      </c>
      <c r="B45" s="19">
        <v>4725.53</v>
      </c>
      <c r="C45" s="140">
        <v>6943.7999999999984</v>
      </c>
      <c r="D45" s="247">
        <f t="shared" si="11"/>
        <v>2.943634262352238E-2</v>
      </c>
      <c r="E45" s="215">
        <f t="shared" si="12"/>
        <v>4.2646982322795728E-2</v>
      </c>
      <c r="F45" s="52">
        <f t="shared" si="18"/>
        <v>0.4694224774787164</v>
      </c>
      <c r="H45" s="19">
        <v>1563.0629999999996</v>
      </c>
      <c r="I45" s="140">
        <v>2123.5460000000003</v>
      </c>
      <c r="J45" s="247">
        <f t="shared" si="13"/>
        <v>3.724694366949724E-2</v>
      </c>
      <c r="K45" s="215">
        <f t="shared" si="14"/>
        <v>4.8534249421921284E-2</v>
      </c>
      <c r="L45" s="52">
        <f t="shared" si="15"/>
        <v>0.35857991648449278</v>
      </c>
      <c r="N45" s="27">
        <f t="shared" si="16"/>
        <v>3.3076988189684537</v>
      </c>
      <c r="O45" s="152">
        <f t="shared" si="17"/>
        <v>3.0581900400357167</v>
      </c>
      <c r="P45" s="52">
        <f t="shared" si="8"/>
        <v>-7.5432738162826266E-2</v>
      </c>
    </row>
    <row r="46" spans="1:16" ht="20.100000000000001" customHeight="1" x14ac:dyDescent="0.25">
      <c r="A46" s="38" t="s">
        <v>183</v>
      </c>
      <c r="B46" s="19">
        <v>4324.1200000000008</v>
      </c>
      <c r="C46" s="140">
        <v>5016.07</v>
      </c>
      <c r="D46" s="247">
        <f t="shared" si="11"/>
        <v>2.6935873407898294E-2</v>
      </c>
      <c r="E46" s="215">
        <f t="shared" si="12"/>
        <v>3.0807374725641001E-2</v>
      </c>
      <c r="F46" s="52">
        <f t="shared" si="18"/>
        <v>0.16002099849217846</v>
      </c>
      <c r="H46" s="19">
        <v>1858.8580000000002</v>
      </c>
      <c r="I46" s="140">
        <v>2034.2939999999996</v>
      </c>
      <c r="J46" s="247">
        <f t="shared" si="13"/>
        <v>4.4295578115273869E-2</v>
      </c>
      <c r="K46" s="215">
        <f t="shared" si="14"/>
        <v>4.6494369509074866E-2</v>
      </c>
      <c r="L46" s="52">
        <f t="shared" si="15"/>
        <v>9.4378376400994293E-2</v>
      </c>
      <c r="N46" s="27">
        <f t="shared" si="16"/>
        <v>4.2988122438785235</v>
      </c>
      <c r="O46" s="152">
        <f t="shared" si="17"/>
        <v>4.0555534512078175</v>
      </c>
      <c r="P46" s="52">
        <f t="shared" si="8"/>
        <v>-5.6587442965694686E-2</v>
      </c>
    </row>
    <row r="47" spans="1:16" ht="20.100000000000001" customHeight="1" x14ac:dyDescent="0.25">
      <c r="A47" s="38" t="s">
        <v>190</v>
      </c>
      <c r="B47" s="19">
        <v>6255.35</v>
      </c>
      <c r="C47" s="140">
        <v>4664.09</v>
      </c>
      <c r="D47" s="247">
        <f t="shared" si="11"/>
        <v>3.8965920400473752E-2</v>
      </c>
      <c r="E47" s="215">
        <f t="shared" si="12"/>
        <v>2.8645606696899157E-2</v>
      </c>
      <c r="F47" s="52">
        <f t="shared" si="18"/>
        <v>-0.25438384742660286</v>
      </c>
      <c r="H47" s="19">
        <v>1951.943</v>
      </c>
      <c r="I47" s="140">
        <v>1428.8930000000005</v>
      </c>
      <c r="J47" s="247">
        <f t="shared" si="13"/>
        <v>4.6513743186979324E-2</v>
      </c>
      <c r="K47" s="215">
        <f t="shared" si="14"/>
        <v>3.2657757006081985E-2</v>
      </c>
      <c r="L47" s="52">
        <f t="shared" si="15"/>
        <v>-0.26796376738460065</v>
      </c>
      <c r="N47" s="27">
        <f t="shared" si="16"/>
        <v>3.120437705324242</v>
      </c>
      <c r="O47" s="152">
        <f t="shared" si="17"/>
        <v>3.0636051191121965</v>
      </c>
      <c r="P47" s="52">
        <f t="shared" si="8"/>
        <v>-1.8213017396589926E-2</v>
      </c>
    </row>
    <row r="48" spans="1:16" ht="20.100000000000001" customHeight="1" x14ac:dyDescent="0.25">
      <c r="A48" s="38" t="s">
        <v>184</v>
      </c>
      <c r="B48" s="19">
        <v>5700.1400000000012</v>
      </c>
      <c r="C48" s="140">
        <v>4172.76</v>
      </c>
      <c r="D48" s="247">
        <f t="shared" si="11"/>
        <v>3.5507397909238729E-2</v>
      </c>
      <c r="E48" s="215">
        <f t="shared" si="12"/>
        <v>2.5627987839118228E-2</v>
      </c>
      <c r="F48" s="52">
        <f t="shared" si="18"/>
        <v>-0.2679548221622628</v>
      </c>
      <c r="H48" s="19">
        <v>1650.617</v>
      </c>
      <c r="I48" s="140">
        <v>1260.0010000000002</v>
      </c>
      <c r="J48" s="247">
        <f t="shared" si="13"/>
        <v>3.9333308010562937E-2</v>
      </c>
      <c r="K48" s="215">
        <f t="shared" si="14"/>
        <v>2.879768218153515E-2</v>
      </c>
      <c r="L48" s="52">
        <f t="shared" si="15"/>
        <v>-0.23664847750871326</v>
      </c>
      <c r="N48" s="27">
        <f t="shared" si="16"/>
        <v>2.8957481746062368</v>
      </c>
      <c r="O48" s="152">
        <f t="shared" si="17"/>
        <v>3.0195865566196001</v>
      </c>
      <c r="P48" s="52">
        <f t="shared" si="8"/>
        <v>4.2765590978988632E-2</v>
      </c>
    </row>
    <row r="49" spans="1:16" ht="20.100000000000001" customHeight="1" x14ac:dyDescent="0.25">
      <c r="A49" s="38" t="s">
        <v>191</v>
      </c>
      <c r="B49" s="19">
        <v>5533.5899999999992</v>
      </c>
      <c r="C49" s="140">
        <v>5198.97</v>
      </c>
      <c r="D49" s="247">
        <f t="shared" si="11"/>
        <v>3.4469922141663938E-2</v>
      </c>
      <c r="E49" s="215">
        <f t="shared" si="12"/>
        <v>3.1930698131677954E-2</v>
      </c>
      <c r="F49" s="52">
        <f t="shared" si="18"/>
        <v>-6.0470689010208384E-2</v>
      </c>
      <c r="H49" s="19">
        <v>1241.4279999999999</v>
      </c>
      <c r="I49" s="140">
        <v>1161.8460000000002</v>
      </c>
      <c r="J49" s="247">
        <f t="shared" si="13"/>
        <v>2.9582556036280447E-2</v>
      </c>
      <c r="K49" s="215">
        <f t="shared" si="14"/>
        <v>2.6554321664735099E-2</v>
      </c>
      <c r="L49" s="52">
        <f t="shared" si="15"/>
        <v>-6.4105207873513134E-2</v>
      </c>
      <c r="N49" s="27">
        <f t="shared" si="16"/>
        <v>2.2434405151086367</v>
      </c>
      <c r="O49" s="152">
        <f t="shared" si="17"/>
        <v>2.2347618855273259</v>
      </c>
      <c r="P49" s="52">
        <f t="shared" si="8"/>
        <v>-3.8684464878225534E-3</v>
      </c>
    </row>
    <row r="50" spans="1:16" ht="20.100000000000001" customHeight="1" x14ac:dyDescent="0.25">
      <c r="A50" s="38" t="s">
        <v>180</v>
      </c>
      <c r="B50" s="19">
        <v>2624.6900000000005</v>
      </c>
      <c r="C50" s="140">
        <v>3637.37</v>
      </c>
      <c r="D50" s="247">
        <f t="shared" si="11"/>
        <v>1.6349758465300818E-2</v>
      </c>
      <c r="E50" s="215">
        <f t="shared" si="12"/>
        <v>2.2339764119281593E-2</v>
      </c>
      <c r="F50" s="52">
        <f t="shared" si="18"/>
        <v>0.38582842164217457</v>
      </c>
      <c r="H50" s="19">
        <v>861.923</v>
      </c>
      <c r="I50" s="140">
        <v>1139.604</v>
      </c>
      <c r="J50" s="247">
        <f t="shared" si="13"/>
        <v>2.0539157684907182E-2</v>
      </c>
      <c r="K50" s="215">
        <f t="shared" si="14"/>
        <v>2.6045974411771242E-2</v>
      </c>
      <c r="L50" s="52">
        <f t="shared" si="15"/>
        <v>0.3221645088946461</v>
      </c>
      <c r="N50" s="27">
        <f t="shared" si="16"/>
        <v>3.2839040039014122</v>
      </c>
      <c r="O50" s="152">
        <f t="shared" si="17"/>
        <v>3.1330439300923474</v>
      </c>
      <c r="P50" s="52">
        <f t="shared" si="8"/>
        <v>-4.5939245979735373E-2</v>
      </c>
    </row>
    <row r="51" spans="1:16" ht="20.100000000000001" customHeight="1" x14ac:dyDescent="0.25">
      <c r="A51" s="38" t="s">
        <v>195</v>
      </c>
      <c r="B51" s="19">
        <v>2375.5</v>
      </c>
      <c r="C51" s="140">
        <v>2534.6899999999996</v>
      </c>
      <c r="D51" s="247">
        <f t="shared" si="11"/>
        <v>1.4797500365499197E-2</v>
      </c>
      <c r="E51" s="215">
        <f t="shared" si="12"/>
        <v>1.5567395320108169E-2</v>
      </c>
      <c r="F51" s="52">
        <f t="shared" si="18"/>
        <v>6.7013260366238517E-2</v>
      </c>
      <c r="H51" s="19">
        <v>414.34699999999992</v>
      </c>
      <c r="I51" s="140">
        <v>446.22499999999997</v>
      </c>
      <c r="J51" s="247">
        <f t="shared" si="13"/>
        <v>9.87366431719334E-3</v>
      </c>
      <c r="K51" s="215">
        <f t="shared" si="14"/>
        <v>1.0198599629250706E-2</v>
      </c>
      <c r="L51" s="52">
        <f t="shared" si="15"/>
        <v>7.6935515401342469E-2</v>
      </c>
      <c r="N51" s="27">
        <f t="shared" si="16"/>
        <v>1.7442517364765309</v>
      </c>
      <c r="O51" s="152">
        <f t="shared" si="17"/>
        <v>1.7604716947634624</v>
      </c>
      <c r="P51" s="52">
        <f t="shared" si="8"/>
        <v>9.2990925264587292E-3</v>
      </c>
    </row>
    <row r="52" spans="1:16" ht="20.100000000000001" customHeight="1" x14ac:dyDescent="0.25">
      <c r="A52" s="38" t="s">
        <v>194</v>
      </c>
      <c r="B52" s="19">
        <v>1724.1499999999996</v>
      </c>
      <c r="C52" s="140">
        <v>1341.0400000000002</v>
      </c>
      <c r="D52" s="247">
        <f t="shared" si="11"/>
        <v>1.0740101138781492E-2</v>
      </c>
      <c r="E52" s="215">
        <f t="shared" si="12"/>
        <v>8.2363128509118921E-3</v>
      </c>
      <c r="F52" s="52">
        <f t="shared" si="18"/>
        <v>-0.22220224458428764</v>
      </c>
      <c r="H52" s="19">
        <v>477.45600000000007</v>
      </c>
      <c r="I52" s="140">
        <v>373.96600000000012</v>
      </c>
      <c r="J52" s="247">
        <f t="shared" si="13"/>
        <v>1.1377517564335846E-2</v>
      </c>
      <c r="K52" s="215">
        <f t="shared" si="14"/>
        <v>8.5470995774606338E-3</v>
      </c>
      <c r="L52" s="52">
        <f t="shared" si="15"/>
        <v>-0.21675295734057157</v>
      </c>
      <c r="N52" s="27">
        <f t="shared" si="16"/>
        <v>2.7692254154220928</v>
      </c>
      <c r="O52" s="152">
        <f t="shared" si="17"/>
        <v>2.7886267374574962</v>
      </c>
      <c r="P52" s="52">
        <f t="shared" si="8"/>
        <v>7.0060465021574468E-3</v>
      </c>
    </row>
    <row r="53" spans="1:16" ht="20.100000000000001" customHeight="1" x14ac:dyDescent="0.25">
      <c r="A53" s="38" t="s">
        <v>197</v>
      </c>
      <c r="B53" s="19">
        <v>2105.16</v>
      </c>
      <c r="C53" s="140">
        <v>1130.8800000000001</v>
      </c>
      <c r="D53" s="247">
        <f t="shared" si="11"/>
        <v>1.3113494367263433E-2</v>
      </c>
      <c r="E53" s="215">
        <f t="shared" si="12"/>
        <v>6.9455657376657227E-3</v>
      </c>
      <c r="F53" s="52">
        <f t="shared" si="18"/>
        <v>-0.46280567747819634</v>
      </c>
      <c r="H53" s="19">
        <v>517.01800000000003</v>
      </c>
      <c r="I53" s="140">
        <v>312.19900000000007</v>
      </c>
      <c r="J53" s="247">
        <f t="shared" si="13"/>
        <v>1.2320258570586169E-2</v>
      </c>
      <c r="K53" s="215">
        <f t="shared" si="14"/>
        <v>7.1353971777745355E-3</v>
      </c>
      <c r="L53" s="52">
        <f t="shared" si="15"/>
        <v>-0.39615448591731806</v>
      </c>
      <c r="N53" s="27">
        <f t="shared" si="16"/>
        <v>2.4559558418362504</v>
      </c>
      <c r="O53" s="152">
        <f t="shared" si="17"/>
        <v>2.7606731041312966</v>
      </c>
      <c r="P53" s="52">
        <f t="shared" si="8"/>
        <v>0.12407277732942364</v>
      </c>
    </row>
    <row r="54" spans="1:16" ht="20.100000000000001" customHeight="1" x14ac:dyDescent="0.25">
      <c r="A54" s="38" t="s">
        <v>193</v>
      </c>
      <c r="B54" s="19">
        <v>732.09000000000015</v>
      </c>
      <c r="C54" s="140">
        <v>668.61999999999978</v>
      </c>
      <c r="D54" s="247">
        <f t="shared" si="11"/>
        <v>4.560346050338164E-3</v>
      </c>
      <c r="E54" s="215">
        <f t="shared" si="12"/>
        <v>4.1064871281816405E-3</v>
      </c>
      <c r="F54" s="52">
        <f>(C54-B54)/B54</f>
        <v>-8.6696990807141688E-2</v>
      </c>
      <c r="H54" s="19">
        <v>240.39899999999997</v>
      </c>
      <c r="I54" s="140">
        <v>261.89499999999998</v>
      </c>
      <c r="J54" s="247">
        <f t="shared" si="13"/>
        <v>5.728577806015156E-3</v>
      </c>
      <c r="K54" s="215">
        <f t="shared" si="14"/>
        <v>5.9856849121017732E-3</v>
      </c>
      <c r="L54" s="52">
        <f t="shared" si="15"/>
        <v>8.9418009226327949E-2</v>
      </c>
      <c r="N54" s="27">
        <f t="shared" si="16"/>
        <v>3.2837356062779155</v>
      </c>
      <c r="O54" s="152">
        <f t="shared" si="17"/>
        <v>3.9169483413598165</v>
      </c>
      <c r="P54" s="52">
        <f t="shared" si="8"/>
        <v>0.19283304474066409</v>
      </c>
    </row>
    <row r="55" spans="1:16" ht="20.100000000000001" customHeight="1" x14ac:dyDescent="0.25">
      <c r="A55" s="38" t="s">
        <v>192</v>
      </c>
      <c r="B55" s="19">
        <v>145.85999999999999</v>
      </c>
      <c r="C55" s="140">
        <v>502.42000000000013</v>
      </c>
      <c r="D55" s="247">
        <f t="shared" si="11"/>
        <v>9.0859330806639137E-4</v>
      </c>
      <c r="E55" s="215">
        <f t="shared" si="12"/>
        <v>3.0857307034504217E-3</v>
      </c>
      <c r="F55" s="52">
        <f>(C55-B55)/B55</f>
        <v>2.4445358563005635</v>
      </c>
      <c r="H55" s="19">
        <v>57.898999999999987</v>
      </c>
      <c r="I55" s="140">
        <v>170.24299999999999</v>
      </c>
      <c r="J55" s="247">
        <f t="shared" si="13"/>
        <v>1.3797017724302991E-3</v>
      </c>
      <c r="K55" s="215">
        <f t="shared" si="14"/>
        <v>3.8909523148244226E-3</v>
      </c>
      <c r="L55" s="52">
        <f t="shared" si="15"/>
        <v>1.9403443928219837</v>
      </c>
      <c r="N55" s="27">
        <f t="shared" ref="N55:N56" si="19">(H55/B55)*10</f>
        <v>3.9694912930207042</v>
      </c>
      <c r="O55" s="152">
        <f t="shared" ref="O55:O56" si="20">(I55/C55)*10</f>
        <v>3.3884598543051618</v>
      </c>
      <c r="P55" s="52">
        <f t="shared" ref="P55:P56" si="21">(O55-N55)/N55</f>
        <v>-0.14637428220012266</v>
      </c>
    </row>
    <row r="56" spans="1:16" ht="20.100000000000001" customHeight="1" x14ac:dyDescent="0.25">
      <c r="A56" s="38" t="s">
        <v>196</v>
      </c>
      <c r="B56" s="19">
        <v>390.66</v>
      </c>
      <c r="C56" s="140">
        <v>371.0499999999999</v>
      </c>
      <c r="D56" s="247">
        <f t="shared" si="11"/>
        <v>2.4335051537722231E-3</v>
      </c>
      <c r="E56" s="215">
        <f t="shared" si="12"/>
        <v>2.278890922963414E-3</v>
      </c>
      <c r="F56" s="52">
        <f t="shared" si="18"/>
        <v>-5.0197102339630692E-2</v>
      </c>
      <c r="H56" s="19">
        <v>122.179</v>
      </c>
      <c r="I56" s="140">
        <v>132.41300000000001</v>
      </c>
      <c r="J56" s="247">
        <f t="shared" si="13"/>
        <v>2.9114593145608998E-3</v>
      </c>
      <c r="K56" s="215">
        <f t="shared" si="14"/>
        <v>3.0263368764815372E-3</v>
      </c>
      <c r="L56" s="52">
        <f t="shared" si="15"/>
        <v>8.3762348685125998E-2</v>
      </c>
      <c r="N56" s="27">
        <f t="shared" si="19"/>
        <v>3.1275021758050476</v>
      </c>
      <c r="O56" s="152">
        <f t="shared" si="20"/>
        <v>3.5686026142029386</v>
      </c>
      <c r="P56" s="52">
        <f t="shared" si="21"/>
        <v>0.14103921071912529</v>
      </c>
    </row>
    <row r="57" spans="1:16" ht="20.100000000000001" customHeight="1" x14ac:dyDescent="0.25">
      <c r="A57" s="38" t="s">
        <v>185</v>
      </c>
      <c r="B57" s="19">
        <v>246.79000000000002</v>
      </c>
      <c r="C57" s="140">
        <v>287.14</v>
      </c>
      <c r="D57" s="247">
        <f t="shared" si="11"/>
        <v>1.5373079836672478E-3</v>
      </c>
      <c r="E57" s="215">
        <f t="shared" si="12"/>
        <v>1.763537904917706E-3</v>
      </c>
      <c r="F57" s="52">
        <f t="shared" ref="F57:F58" si="22">(C57-B57)/B57</f>
        <v>0.16349933141537323</v>
      </c>
      <c r="H57" s="19">
        <v>102.84499999999998</v>
      </c>
      <c r="I57" s="140">
        <v>97.86</v>
      </c>
      <c r="J57" s="247">
        <f t="shared" si="13"/>
        <v>2.4507405790358057E-3</v>
      </c>
      <c r="K57" s="215">
        <f t="shared" si="14"/>
        <v>2.2366182076720806E-3</v>
      </c>
      <c r="L57" s="52">
        <f t="shared" si="15"/>
        <v>-4.8471000048616715E-2</v>
      </c>
      <c r="N57" s="27">
        <f t="shared" si="16"/>
        <v>4.1673082377730042</v>
      </c>
      <c r="O57" s="152">
        <f t="shared" si="17"/>
        <v>3.4080936128717698</v>
      </c>
      <c r="P57" s="52">
        <f t="shared" ref="P57:P58" si="23">(O57-N57)/N57</f>
        <v>-0.18218345790206203</v>
      </c>
    </row>
    <row r="58" spans="1:16" ht="20.100000000000001" customHeight="1" x14ac:dyDescent="0.25">
      <c r="A58" s="38" t="s">
        <v>199</v>
      </c>
      <c r="B58" s="19">
        <v>244.95999999999998</v>
      </c>
      <c r="C58" s="140">
        <v>307.31</v>
      </c>
      <c r="D58" s="247">
        <f t="shared" si="11"/>
        <v>1.5259085201147896E-3</v>
      </c>
      <c r="E58" s="215">
        <f t="shared" si="12"/>
        <v>1.8874167080875539E-3</v>
      </c>
      <c r="F58" s="52">
        <f t="shared" si="22"/>
        <v>0.2545313520574789</v>
      </c>
      <c r="H58" s="19">
        <v>69.366</v>
      </c>
      <c r="I58" s="140">
        <v>95.843999999999994</v>
      </c>
      <c r="J58" s="247">
        <f t="shared" si="13"/>
        <v>1.6529541640857379E-3</v>
      </c>
      <c r="K58" s="215">
        <f t="shared" si="14"/>
        <v>2.1905419527500805E-3</v>
      </c>
      <c r="L58" s="52">
        <f t="shared" si="15"/>
        <v>0.38171438456880885</v>
      </c>
      <c r="N58" s="27">
        <f t="shared" si="16"/>
        <v>2.8317276290006532</v>
      </c>
      <c r="O58" s="152">
        <f t="shared" si="17"/>
        <v>3.1188051153558294</v>
      </c>
      <c r="P58" s="52">
        <f t="shared" si="23"/>
        <v>0.10137891914996389</v>
      </c>
    </row>
    <row r="59" spans="1:16" ht="20.100000000000001" customHeight="1" x14ac:dyDescent="0.25">
      <c r="A59" s="38" t="s">
        <v>198</v>
      </c>
      <c r="B59" s="19">
        <v>188.14999999999998</v>
      </c>
      <c r="C59" s="140">
        <v>260.14</v>
      </c>
      <c r="D59" s="247">
        <f t="shared" si="11"/>
        <v>1.1720268127841185E-3</v>
      </c>
      <c r="E59" s="215">
        <f t="shared" si="12"/>
        <v>1.597711048914439E-3</v>
      </c>
      <c r="F59" s="52">
        <f t="shared" ref="F59:F60" si="24">(C59-B59)/B59</f>
        <v>0.38262024980069104</v>
      </c>
      <c r="H59" s="19">
        <v>72.92</v>
      </c>
      <c r="I59" s="140">
        <v>94.302999999999997</v>
      </c>
      <c r="J59" s="247">
        <f t="shared" si="13"/>
        <v>1.737644056816481E-3</v>
      </c>
      <c r="K59" s="215">
        <f t="shared" si="14"/>
        <v>2.1553219582883731E-3</v>
      </c>
      <c r="L59" s="52">
        <f t="shared" si="15"/>
        <v>0.29323916620954465</v>
      </c>
      <c r="N59" s="27">
        <f t="shared" si="16"/>
        <v>3.875631145362743</v>
      </c>
      <c r="O59" s="152">
        <f t="shared" si="17"/>
        <v>3.6250864918889829</v>
      </c>
      <c r="P59" s="52">
        <f t="shared" ref="P59" si="25">(O59-N59)/N59</f>
        <v>-6.4646155445814535E-2</v>
      </c>
    </row>
    <row r="60" spans="1:16" ht="20.100000000000001" customHeight="1" x14ac:dyDescent="0.25">
      <c r="A60" s="38" t="s">
        <v>200</v>
      </c>
      <c r="B60" s="19">
        <v>6.8399999999999981</v>
      </c>
      <c r="C60" s="140">
        <v>345.22</v>
      </c>
      <c r="D60" s="247">
        <f t="shared" si="11"/>
        <v>4.2607830982957054E-5</v>
      </c>
      <c r="E60" s="215">
        <f t="shared" si="12"/>
        <v>2.1202498973869558E-3</v>
      </c>
      <c r="F60" s="52">
        <f t="shared" si="24"/>
        <v>49.470760233918149</v>
      </c>
      <c r="H60" s="19">
        <v>3.6459999999999999</v>
      </c>
      <c r="I60" s="140">
        <v>92.171999999999997</v>
      </c>
      <c r="J60" s="247">
        <f t="shared" si="13"/>
        <v>8.6882202840824038E-5</v>
      </c>
      <c r="K60" s="215">
        <f t="shared" si="14"/>
        <v>2.1066173455707234E-3</v>
      </c>
      <c r="L60" s="52">
        <f t="shared" si="15"/>
        <v>24.280307185957213</v>
      </c>
      <c r="N60" s="27">
        <f t="shared" ref="N60" si="26">(H60/B60)*10</f>
        <v>5.3304093567251476</v>
      </c>
      <c r="O60" s="152">
        <f t="shared" ref="O60" si="27">(I60/C60)*10</f>
        <v>2.6699495973582059</v>
      </c>
      <c r="P60" s="52">
        <f t="shared" ref="P60" si="28">(O60-N60)/N60</f>
        <v>-0.49910983966181777</v>
      </c>
    </row>
    <row r="61" spans="1:16" ht="20.100000000000001" customHeight="1" thickBot="1" x14ac:dyDescent="0.3">
      <c r="A61" s="8" t="s">
        <v>17</v>
      </c>
      <c r="B61" s="19">
        <f>B62-SUM(B39:B60)</f>
        <v>170.47999999998137</v>
      </c>
      <c r="C61" s="140">
        <f>C62-SUM(C39:C60)</f>
        <v>154.71999999994296</v>
      </c>
      <c r="D61" s="247">
        <f t="shared" si="11"/>
        <v>1.0619565827446969E-3</v>
      </c>
      <c r="E61" s="215">
        <f t="shared" si="12"/>
        <v>9.5024930225244433E-4</v>
      </c>
      <c r="F61" s="52">
        <f t="shared" si="18"/>
        <v>-9.2444861567574727E-2</v>
      </c>
      <c r="H61" s="19">
        <f>H62-SUM(H39:H60)</f>
        <v>74.084999999999127</v>
      </c>
      <c r="I61" s="140">
        <f>I62-SUM(I39:I60)</f>
        <v>65.269000000000233</v>
      </c>
      <c r="J61" s="247">
        <f t="shared" si="13"/>
        <v>1.7654053750582484E-3</v>
      </c>
      <c r="K61" s="215">
        <f t="shared" si="14"/>
        <v>1.4917416083849331E-3</v>
      </c>
      <c r="L61" s="52">
        <f t="shared" si="15"/>
        <v>-0.11899844772894645</v>
      </c>
      <c r="N61" s="27">
        <f t="shared" si="16"/>
        <v>4.3456710464574861</v>
      </c>
      <c r="O61" s="152">
        <f t="shared" si="17"/>
        <v>4.2185237849033284</v>
      </c>
      <c r="P61" s="52">
        <f t="shared" si="8"/>
        <v>-2.9258372342242971E-2</v>
      </c>
    </row>
    <row r="62" spans="1:16" ht="26.25" customHeight="1" thickBot="1" x14ac:dyDescent="0.3">
      <c r="A62" s="12" t="s">
        <v>18</v>
      </c>
      <c r="B62" s="17">
        <v>160533.86999999997</v>
      </c>
      <c r="C62" s="145">
        <v>162820.43</v>
      </c>
      <c r="D62" s="253">
        <f>SUM(D39:D61)</f>
        <v>1</v>
      </c>
      <c r="E62" s="254">
        <f>SUM(E39:E61)</f>
        <v>0.99999999999999967</v>
      </c>
      <c r="F62" s="57">
        <f t="shared" si="18"/>
        <v>1.4243473978419801E-2</v>
      </c>
      <c r="G62" s="1"/>
      <c r="H62" s="17">
        <v>41964.865999999995</v>
      </c>
      <c r="I62" s="145">
        <v>43753.555999999997</v>
      </c>
      <c r="J62" s="253">
        <f>SUM(J39:J61)</f>
        <v>1.0000000000000002</v>
      </c>
      <c r="K62" s="254">
        <f>SUM(K39:K61)</f>
        <v>0.99999999999999989</v>
      </c>
      <c r="L62" s="57">
        <f t="shared" si="15"/>
        <v>4.2623512726098128E-2</v>
      </c>
      <c r="M62" s="1"/>
      <c r="N62" s="29">
        <f t="shared" si="16"/>
        <v>2.6140817510971366</v>
      </c>
      <c r="O62" s="146">
        <f t="shared" si="17"/>
        <v>2.6872276409047684</v>
      </c>
      <c r="P62" s="57">
        <f t="shared" si="8"/>
        <v>2.798148519147586E-2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L37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167</v>
      </c>
      <c r="B68" s="39">
        <v>52300.460000000006</v>
      </c>
      <c r="C68" s="147">
        <v>54422.840000000004</v>
      </c>
      <c r="D68" s="247">
        <f>B68/$B$96</f>
        <v>0.21582964909585298</v>
      </c>
      <c r="E68" s="246">
        <f>C68/$C$96</f>
        <v>0.21393751817361775</v>
      </c>
      <c r="F68" s="61">
        <f t="shared" ref="F68:F75" si="29">(C68-B68)/B68</f>
        <v>4.0580522618730255E-2</v>
      </c>
      <c r="H68" s="19">
        <v>18306.129000000001</v>
      </c>
      <c r="I68" s="147">
        <v>18163.235999999997</v>
      </c>
      <c r="J68" s="245">
        <f>H68/$H$96</f>
        <v>0.19464616243748953</v>
      </c>
      <c r="K68" s="246">
        <f>I68/$I$96</f>
        <v>0.19302469896567068</v>
      </c>
      <c r="L68" s="61">
        <f t="shared" ref="L68:L96" si="30">(I68-H68)/H68</f>
        <v>-7.805746370519057E-3</v>
      </c>
      <c r="N68" s="41">
        <f t="shared" ref="N68:N96" si="31">(H68/B68)*10</f>
        <v>3.5001850844141713</v>
      </c>
      <c r="O68" s="149">
        <f t="shared" ref="O68:O96" si="32">(I68/C68)*10</f>
        <v>3.3374289177117538</v>
      </c>
      <c r="P68" s="61">
        <f t="shared" si="8"/>
        <v>-4.649930297319068E-2</v>
      </c>
    </row>
    <row r="69" spans="1:16" ht="20.100000000000001" customHeight="1" x14ac:dyDescent="0.25">
      <c r="A69" s="38" t="s">
        <v>168</v>
      </c>
      <c r="B69" s="19">
        <v>36655.159999999989</v>
      </c>
      <c r="C69" s="140">
        <v>37761.709999999992</v>
      </c>
      <c r="D69" s="247">
        <f t="shared" ref="D69:D95" si="33">B69/$B$96</f>
        <v>0.15126578849119765</v>
      </c>
      <c r="E69" s="215">
        <f t="shared" ref="E69:E95" si="34">C69/$C$96</f>
        <v>0.14844220770896707</v>
      </c>
      <c r="F69" s="52">
        <f t="shared" si="29"/>
        <v>3.0188109941410794E-2</v>
      </c>
      <c r="H69" s="19">
        <v>15659.363999999996</v>
      </c>
      <c r="I69" s="140">
        <v>17449.679000000004</v>
      </c>
      <c r="J69" s="214">
        <f t="shared" ref="J69:J96" si="35">H69/$H$96</f>
        <v>0.16650353052858827</v>
      </c>
      <c r="K69" s="215">
        <f t="shared" ref="K69:K96" si="36">I69/$I$96</f>
        <v>0.18544157197663383</v>
      </c>
      <c r="L69" s="52">
        <f t="shared" si="30"/>
        <v>0.11432871730933697</v>
      </c>
      <c r="N69" s="40">
        <f t="shared" si="31"/>
        <v>4.2720762915780481</v>
      </c>
      <c r="O69" s="143">
        <f t="shared" si="32"/>
        <v>4.6209980956900543</v>
      </c>
      <c r="P69" s="52">
        <f t="shared" si="8"/>
        <v>8.1674993679272306E-2</v>
      </c>
    </row>
    <row r="70" spans="1:16" ht="20.100000000000001" customHeight="1" x14ac:dyDescent="0.25">
      <c r="A70" s="38" t="s">
        <v>170</v>
      </c>
      <c r="B70" s="19">
        <v>27727.989999999991</v>
      </c>
      <c r="C70" s="140">
        <v>29399.779999999992</v>
      </c>
      <c r="D70" s="247">
        <f t="shared" si="33"/>
        <v>0.11442580718856618</v>
      </c>
      <c r="E70" s="215">
        <f t="shared" si="34"/>
        <v>0.11557125589275315</v>
      </c>
      <c r="F70" s="52">
        <f t="shared" si="29"/>
        <v>6.029250587583166E-2</v>
      </c>
      <c r="H70" s="19">
        <v>11827.276</v>
      </c>
      <c r="I70" s="140">
        <v>12164.092000000001</v>
      </c>
      <c r="J70" s="214">
        <f t="shared" si="35"/>
        <v>0.12575754740333259</v>
      </c>
      <c r="K70" s="215">
        <f t="shared" si="36"/>
        <v>0.12927047782073214</v>
      </c>
      <c r="L70" s="52">
        <f t="shared" si="30"/>
        <v>2.8477901420411657E-2</v>
      </c>
      <c r="N70" s="40">
        <f t="shared" si="31"/>
        <v>4.2654646081450567</v>
      </c>
      <c r="O70" s="143">
        <f t="shared" si="32"/>
        <v>4.1374772192172884</v>
      </c>
      <c r="P70" s="52">
        <f t="shared" si="8"/>
        <v>-3.0005497802835311E-2</v>
      </c>
    </row>
    <row r="71" spans="1:16" ht="20.100000000000001" customHeight="1" x14ac:dyDescent="0.25">
      <c r="A71" s="38" t="s">
        <v>169</v>
      </c>
      <c r="B71" s="19">
        <v>26053.489999999998</v>
      </c>
      <c r="C71" s="140">
        <v>28271.48</v>
      </c>
      <c r="D71" s="247">
        <f t="shared" si="33"/>
        <v>0.10751560510982722</v>
      </c>
      <c r="E71" s="215">
        <f t="shared" si="34"/>
        <v>0.11113588093335575</v>
      </c>
      <c r="F71" s="52">
        <f t="shared" si="29"/>
        <v>8.5132164635141075E-2</v>
      </c>
      <c r="H71" s="19">
        <v>9546.889999999994</v>
      </c>
      <c r="I71" s="140">
        <v>10317.533000000001</v>
      </c>
      <c r="J71" s="214">
        <f t="shared" si="35"/>
        <v>0.10151056521631871</v>
      </c>
      <c r="K71" s="215">
        <f t="shared" si="36"/>
        <v>0.10964668968642888</v>
      </c>
      <c r="L71" s="52">
        <f t="shared" si="30"/>
        <v>8.0721889536802857E-2</v>
      </c>
      <c r="N71" s="40">
        <f t="shared" si="31"/>
        <v>3.6643420900616364</v>
      </c>
      <c r="O71" s="143">
        <f t="shared" si="32"/>
        <v>3.6494491975658865</v>
      </c>
      <c r="P71" s="52">
        <f t="shared" si="8"/>
        <v>-4.064274603657261E-3</v>
      </c>
    </row>
    <row r="72" spans="1:16" ht="20.100000000000001" customHeight="1" x14ac:dyDescent="0.25">
      <c r="A72" s="38" t="s">
        <v>178</v>
      </c>
      <c r="B72" s="19">
        <v>46286.500000000007</v>
      </c>
      <c r="C72" s="140">
        <v>49382.649999999994</v>
      </c>
      <c r="D72" s="247">
        <f t="shared" si="33"/>
        <v>0.19101168618545994</v>
      </c>
      <c r="E72" s="215">
        <f t="shared" si="34"/>
        <v>0.19412440772727779</v>
      </c>
      <c r="F72" s="52">
        <f t="shared" si="29"/>
        <v>6.6890994134358533E-2</v>
      </c>
      <c r="H72" s="19">
        <v>15782.395000000002</v>
      </c>
      <c r="I72" s="140">
        <v>9890.6209999999992</v>
      </c>
      <c r="J72" s="214">
        <f t="shared" si="35"/>
        <v>0.16781169961287953</v>
      </c>
      <c r="K72" s="215">
        <f t="shared" si="36"/>
        <v>0.10510980208089246</v>
      </c>
      <c r="L72" s="52">
        <f t="shared" si="30"/>
        <v>-0.37331304912847524</v>
      </c>
      <c r="N72" s="40">
        <f t="shared" si="31"/>
        <v>3.4097188165015719</v>
      </c>
      <c r="O72" s="143">
        <f t="shared" si="32"/>
        <v>2.0028534313164643</v>
      </c>
      <c r="P72" s="52">
        <f t="shared" ref="P72:P75" si="37">(O72-N72)/N72</f>
        <v>-0.41260451694036604</v>
      </c>
    </row>
    <row r="73" spans="1:16" ht="20.100000000000001" customHeight="1" x14ac:dyDescent="0.25">
      <c r="A73" s="38" t="s">
        <v>177</v>
      </c>
      <c r="B73" s="19">
        <v>14395.069999999998</v>
      </c>
      <c r="C73" s="140">
        <v>13337.18</v>
      </c>
      <c r="D73" s="247">
        <f t="shared" si="33"/>
        <v>5.9404504411820463E-2</v>
      </c>
      <c r="E73" s="215">
        <f t="shared" si="34"/>
        <v>5.2428781530600224E-2</v>
      </c>
      <c r="F73" s="52">
        <f t="shared" si="29"/>
        <v>-7.3489743363526386E-2</v>
      </c>
      <c r="H73" s="19">
        <v>6695.8929999999991</v>
      </c>
      <c r="I73" s="140">
        <v>6861.5469999999987</v>
      </c>
      <c r="J73" s="214">
        <f t="shared" si="35"/>
        <v>7.1196366885759893E-2</v>
      </c>
      <c r="K73" s="215">
        <f t="shared" si="36"/>
        <v>7.2919167273596E-2</v>
      </c>
      <c r="L73" s="52">
        <f t="shared" si="30"/>
        <v>2.4739642643632383E-2</v>
      </c>
      <c r="N73" s="40">
        <f t="shared" si="31"/>
        <v>4.6515181933814844</v>
      </c>
      <c r="O73" s="143">
        <f t="shared" si="32"/>
        <v>5.1446760109708336</v>
      </c>
      <c r="P73" s="52">
        <f t="shared" si="37"/>
        <v>0.10602082956292629</v>
      </c>
    </row>
    <row r="74" spans="1:16" ht="20.100000000000001" customHeight="1" x14ac:dyDescent="0.25">
      <c r="A74" s="38" t="s">
        <v>172</v>
      </c>
      <c r="B74" s="19">
        <v>4022.4800000000009</v>
      </c>
      <c r="C74" s="140">
        <v>7189.4900000000025</v>
      </c>
      <c r="D74" s="247">
        <f t="shared" si="33"/>
        <v>1.6599671339316838E-2</v>
      </c>
      <c r="E74" s="215">
        <f t="shared" si="34"/>
        <v>2.8262061434758706E-2</v>
      </c>
      <c r="F74" s="52">
        <f t="shared" si="29"/>
        <v>0.78732771822358372</v>
      </c>
      <c r="H74" s="19">
        <v>2051.6309999999999</v>
      </c>
      <c r="I74" s="140">
        <v>4396.5090000000009</v>
      </c>
      <c r="J74" s="214">
        <f t="shared" si="35"/>
        <v>2.1814666600884821E-2</v>
      </c>
      <c r="K74" s="215">
        <f t="shared" si="36"/>
        <v>4.6722666942435924E-2</v>
      </c>
      <c r="L74" s="52">
        <f t="shared" si="30"/>
        <v>1.1429335977083603</v>
      </c>
      <c r="N74" s="40">
        <f t="shared" si="31"/>
        <v>5.1004131779399753</v>
      </c>
      <c r="O74" s="143">
        <f t="shared" si="32"/>
        <v>6.1151889772431689</v>
      </c>
      <c r="P74" s="52">
        <f t="shared" si="37"/>
        <v>0.19895952815984511</v>
      </c>
    </row>
    <row r="75" spans="1:16" ht="20.100000000000001" customHeight="1" x14ac:dyDescent="0.25">
      <c r="A75" s="38" t="s">
        <v>182</v>
      </c>
      <c r="B75" s="19">
        <v>5228.6499999999996</v>
      </c>
      <c r="C75" s="140">
        <v>5894.81</v>
      </c>
      <c r="D75" s="247">
        <f t="shared" si="33"/>
        <v>2.157720400059639E-2</v>
      </c>
      <c r="E75" s="215">
        <f t="shared" si="34"/>
        <v>2.3172642616684901E-2</v>
      </c>
      <c r="F75" s="52">
        <f t="shared" si="29"/>
        <v>0.12740573570615757</v>
      </c>
      <c r="H75" s="19">
        <v>2443.4239999999995</v>
      </c>
      <c r="I75" s="140">
        <v>2916.4449999999993</v>
      </c>
      <c r="J75" s="214">
        <f t="shared" si="35"/>
        <v>2.5980539348742723E-2</v>
      </c>
      <c r="K75" s="215">
        <f t="shared" si="36"/>
        <v>3.0993701682615112E-2</v>
      </c>
      <c r="L75" s="52">
        <f t="shared" si="30"/>
        <v>0.19358940568644648</v>
      </c>
      <c r="N75" s="40">
        <f t="shared" si="31"/>
        <v>4.6731450756887529</v>
      </c>
      <c r="O75" s="143">
        <f t="shared" si="32"/>
        <v>4.9474792232489238</v>
      </c>
      <c r="P75" s="52">
        <f t="shared" si="37"/>
        <v>5.8704393533029357E-2</v>
      </c>
    </row>
    <row r="76" spans="1:16" ht="20.100000000000001" customHeight="1" x14ac:dyDescent="0.25">
      <c r="A76" s="38" t="s">
        <v>181</v>
      </c>
      <c r="B76" s="19">
        <v>731.28000000000009</v>
      </c>
      <c r="C76" s="140">
        <v>810.89</v>
      </c>
      <c r="D76" s="247">
        <f t="shared" si="33"/>
        <v>3.0177919236430307E-3</v>
      </c>
      <c r="E76" s="215">
        <f t="shared" si="34"/>
        <v>3.1876284683380156E-3</v>
      </c>
      <c r="F76" s="52">
        <f t="shared" ref="F76:F81" si="38">(C76-B76)/B76</f>
        <v>0.10886390985668949</v>
      </c>
      <c r="H76" s="19">
        <v>1558.3520000000001</v>
      </c>
      <c r="I76" s="140">
        <v>1809.5640000000003</v>
      </c>
      <c r="J76" s="214">
        <f t="shared" si="35"/>
        <v>1.6569709332146992E-2</v>
      </c>
      <c r="K76" s="215">
        <f t="shared" si="36"/>
        <v>1.9230634142457601E-2</v>
      </c>
      <c r="L76" s="52">
        <f t="shared" si="30"/>
        <v>0.16120363050196632</v>
      </c>
      <c r="N76" s="40">
        <f t="shared" si="31"/>
        <v>21.309922327972867</v>
      </c>
      <c r="O76" s="143">
        <f t="shared" si="32"/>
        <v>22.315776492495903</v>
      </c>
      <c r="P76" s="52">
        <f t="shared" ref="P76:P81" si="39">(O76-N76)/N76</f>
        <v>4.7201212141570463E-2</v>
      </c>
    </row>
    <row r="77" spans="1:16" ht="20.100000000000001" customHeight="1" x14ac:dyDescent="0.25">
      <c r="A77" s="38" t="s">
        <v>186</v>
      </c>
      <c r="B77" s="19">
        <v>3714.8000000000006</v>
      </c>
      <c r="C77" s="140">
        <v>4186.3399999999992</v>
      </c>
      <c r="D77" s="247">
        <f t="shared" si="33"/>
        <v>1.5329960395401392E-2</v>
      </c>
      <c r="E77" s="215">
        <f t="shared" si="34"/>
        <v>1.6456605164870901E-2</v>
      </c>
      <c r="F77" s="52">
        <f t="shared" si="38"/>
        <v>0.12693550123828967</v>
      </c>
      <c r="H77" s="19">
        <v>1218.5260000000003</v>
      </c>
      <c r="I77" s="140">
        <v>1460.4030000000002</v>
      </c>
      <c r="J77" s="214">
        <f t="shared" si="35"/>
        <v>1.2956393442344059E-2</v>
      </c>
      <c r="K77" s="215">
        <f t="shared" si="36"/>
        <v>1.5520023493807076E-2</v>
      </c>
      <c r="L77" s="52">
        <f t="shared" si="30"/>
        <v>0.19849966270723801</v>
      </c>
      <c r="N77" s="40">
        <f t="shared" si="31"/>
        <v>3.2801927425433401</v>
      </c>
      <c r="O77" s="143">
        <f t="shared" si="32"/>
        <v>3.488495917675106</v>
      </c>
      <c r="P77" s="52">
        <f t="shared" si="39"/>
        <v>6.3503333944411849E-2</v>
      </c>
    </row>
    <row r="78" spans="1:16" ht="20.100000000000001" customHeight="1" x14ac:dyDescent="0.25">
      <c r="A78" s="38" t="s">
        <v>187</v>
      </c>
      <c r="B78" s="19">
        <v>5566.4199999999992</v>
      </c>
      <c r="C78" s="140">
        <v>6588.3200000000006</v>
      </c>
      <c r="D78" s="247">
        <f t="shared" si="33"/>
        <v>2.2971088118921661E-2</v>
      </c>
      <c r="E78" s="215">
        <f t="shared" si="34"/>
        <v>2.5898847427543462E-2</v>
      </c>
      <c r="F78" s="52">
        <f t="shared" si="38"/>
        <v>0.18358298511431073</v>
      </c>
      <c r="H78" s="19">
        <v>1100.345</v>
      </c>
      <c r="I78" s="140">
        <v>1348.4089999999999</v>
      </c>
      <c r="J78" s="214">
        <f t="shared" si="35"/>
        <v>1.1699793637818208E-2</v>
      </c>
      <c r="K78" s="215">
        <f t="shared" si="36"/>
        <v>1.432983865361883E-2</v>
      </c>
      <c r="L78" s="52">
        <f t="shared" si="30"/>
        <v>0.22544202045722009</v>
      </c>
      <c r="N78" s="40">
        <f t="shared" si="31"/>
        <v>1.9767552574185925</v>
      </c>
      <c r="O78" s="143">
        <f t="shared" si="32"/>
        <v>2.0466659178667697</v>
      </c>
      <c r="P78" s="52">
        <f t="shared" si="39"/>
        <v>3.536637132280715E-2</v>
      </c>
    </row>
    <row r="79" spans="1:16" ht="20.100000000000001" customHeight="1" x14ac:dyDescent="0.25">
      <c r="A79" s="38" t="s">
        <v>189</v>
      </c>
      <c r="B79" s="19">
        <v>2226.65</v>
      </c>
      <c r="C79" s="140">
        <v>2076.67</v>
      </c>
      <c r="D79" s="247">
        <f t="shared" si="33"/>
        <v>9.1887736390708803E-3</v>
      </c>
      <c r="E79" s="215">
        <f t="shared" si="34"/>
        <v>8.1634406779507798E-3</v>
      </c>
      <c r="F79" s="52">
        <f t="shared" si="38"/>
        <v>-6.7356791592751444E-2</v>
      </c>
      <c r="H79" s="19">
        <v>1282.6870000000001</v>
      </c>
      <c r="I79" s="140">
        <v>1330.6910000000003</v>
      </c>
      <c r="J79" s="214">
        <f t="shared" si="35"/>
        <v>1.3638607165854459E-2</v>
      </c>
      <c r="K79" s="215">
        <f t="shared" si="36"/>
        <v>1.4141545575432009E-2</v>
      </c>
      <c r="L79" s="52">
        <f t="shared" si="30"/>
        <v>3.7424562656361314E-2</v>
      </c>
      <c r="N79" s="40">
        <f t="shared" si="31"/>
        <v>5.7606134776457907</v>
      </c>
      <c r="O79" s="143">
        <f t="shared" si="32"/>
        <v>6.4078115444437502</v>
      </c>
      <c r="P79" s="52">
        <f t="shared" si="39"/>
        <v>0.11234880960325291</v>
      </c>
    </row>
    <row r="80" spans="1:16" ht="20.100000000000001" customHeight="1" x14ac:dyDescent="0.25">
      <c r="A80" s="38" t="s">
        <v>204</v>
      </c>
      <c r="B80" s="19">
        <v>1276.8399999999997</v>
      </c>
      <c r="C80" s="140">
        <v>1067.5100000000002</v>
      </c>
      <c r="D80" s="247">
        <f t="shared" si="33"/>
        <v>5.269168362028725E-3</v>
      </c>
      <c r="E80" s="215">
        <f t="shared" si="34"/>
        <v>4.1964079791778361E-3</v>
      </c>
      <c r="F80" s="52">
        <f t="shared" si="38"/>
        <v>-0.16394379875317153</v>
      </c>
      <c r="H80" s="19">
        <v>1108.6220000000001</v>
      </c>
      <c r="I80" s="140">
        <v>866.12099999999998</v>
      </c>
      <c r="J80" s="214">
        <f t="shared" si="35"/>
        <v>1.1787801664337365E-2</v>
      </c>
      <c r="K80" s="215">
        <f t="shared" si="36"/>
        <v>9.2044581314059716E-3</v>
      </c>
      <c r="L80" s="52">
        <f t="shared" si="30"/>
        <v>-0.21874092341663803</v>
      </c>
      <c r="N80" s="40">
        <f t="shared" si="31"/>
        <v>8.682544406503558</v>
      </c>
      <c r="O80" s="143">
        <f t="shared" si="32"/>
        <v>8.1134696630476508</v>
      </c>
      <c r="P80" s="52">
        <f t="shared" si="39"/>
        <v>-6.5542393659357323E-2</v>
      </c>
    </row>
    <row r="81" spans="1:16" ht="20.100000000000001" customHeight="1" x14ac:dyDescent="0.25">
      <c r="A81" s="38" t="s">
        <v>209</v>
      </c>
      <c r="B81" s="19">
        <v>779.66999999999985</v>
      </c>
      <c r="C81" s="140">
        <v>1437.1600000000003</v>
      </c>
      <c r="D81" s="247">
        <f t="shared" si="33"/>
        <v>3.2174841772053945E-3</v>
      </c>
      <c r="E81" s="215">
        <f t="shared" si="34"/>
        <v>5.6495111908602446E-3</v>
      </c>
      <c r="F81" s="52">
        <f t="shared" si="38"/>
        <v>0.84329267510613537</v>
      </c>
      <c r="H81" s="19">
        <v>284.37999999999994</v>
      </c>
      <c r="I81" s="140">
        <v>553.74199999999996</v>
      </c>
      <c r="J81" s="214">
        <f t="shared" si="35"/>
        <v>3.023767377252354E-3</v>
      </c>
      <c r="K81" s="215">
        <f t="shared" si="36"/>
        <v>5.884737876810521E-3</v>
      </c>
      <c r="L81" s="52">
        <f t="shared" si="30"/>
        <v>0.94719037907025838</v>
      </c>
      <c r="N81" s="40">
        <f t="shared" si="31"/>
        <v>3.6474405838367514</v>
      </c>
      <c r="O81" s="143">
        <f t="shared" si="32"/>
        <v>3.853029586128196</v>
      </c>
      <c r="P81" s="52">
        <f t="shared" si="39"/>
        <v>5.6365277943797254E-2</v>
      </c>
    </row>
    <row r="82" spans="1:16" ht="20.100000000000001" customHeight="1" x14ac:dyDescent="0.25">
      <c r="A82" s="38" t="s">
        <v>205</v>
      </c>
      <c r="B82" s="19">
        <v>947.56000000000006</v>
      </c>
      <c r="C82" s="140">
        <v>1107.8399999999999</v>
      </c>
      <c r="D82" s="247">
        <f t="shared" si="33"/>
        <v>3.9103201443594655E-3</v>
      </c>
      <c r="E82" s="215">
        <f t="shared" si="34"/>
        <v>4.3549461978364349E-3</v>
      </c>
      <c r="F82" s="52">
        <f t="shared" ref="F82:F93" si="40">(C82-B82)/B82</f>
        <v>0.16915023850732391</v>
      </c>
      <c r="H82" s="19">
        <v>372.92599999999993</v>
      </c>
      <c r="I82" s="140">
        <v>409.31600000000003</v>
      </c>
      <c r="J82" s="214">
        <f t="shared" si="35"/>
        <v>3.9652629331500509E-3</v>
      </c>
      <c r="K82" s="215">
        <f t="shared" si="36"/>
        <v>4.3498910481498164E-3</v>
      </c>
      <c r="L82" s="52">
        <f t="shared" si="30"/>
        <v>9.7579680687321632E-2</v>
      </c>
      <c r="N82" s="40">
        <f t="shared" si="31"/>
        <v>3.9356452361855703</v>
      </c>
      <c r="O82" s="143">
        <f t="shared" si="32"/>
        <v>3.694721259387638</v>
      </c>
      <c r="P82" s="52">
        <f t="shared" ref="P82:P87" si="41">(O82-N82)/N82</f>
        <v>-6.1215877534590991E-2</v>
      </c>
    </row>
    <row r="83" spans="1:16" ht="20.100000000000001" customHeight="1" x14ac:dyDescent="0.25">
      <c r="A83" s="38" t="s">
        <v>210</v>
      </c>
      <c r="B83" s="19">
        <v>585.22</v>
      </c>
      <c r="C83" s="140">
        <v>855.67000000000007</v>
      </c>
      <c r="D83" s="247">
        <f t="shared" si="33"/>
        <v>2.4150423771392275E-3</v>
      </c>
      <c r="E83" s="215">
        <f t="shared" si="34"/>
        <v>3.3636597460849067E-3</v>
      </c>
      <c r="F83" s="52">
        <f t="shared" si="40"/>
        <v>0.46213389836300883</v>
      </c>
      <c r="H83" s="19">
        <v>281.661</v>
      </c>
      <c r="I83" s="140">
        <v>368.61700000000008</v>
      </c>
      <c r="J83" s="214">
        <f t="shared" si="35"/>
        <v>2.994856682060185E-3</v>
      </c>
      <c r="K83" s="215">
        <f t="shared" si="36"/>
        <v>3.9173738346310457E-3</v>
      </c>
      <c r="L83" s="52">
        <f t="shared" si="30"/>
        <v>0.30872573767756301</v>
      </c>
      <c r="N83" s="40">
        <f t="shared" si="31"/>
        <v>4.8129079662349197</v>
      </c>
      <c r="O83" s="143">
        <f t="shared" si="32"/>
        <v>4.3079341334860404</v>
      </c>
      <c r="P83" s="52">
        <f t="shared" si="41"/>
        <v>-0.10492073322231306</v>
      </c>
    </row>
    <row r="84" spans="1:16" ht="20.100000000000001" customHeight="1" x14ac:dyDescent="0.25">
      <c r="A84" s="38" t="s">
        <v>211</v>
      </c>
      <c r="B84" s="19">
        <v>1316.1200000000003</v>
      </c>
      <c r="C84" s="140">
        <v>1582.4499999999998</v>
      </c>
      <c r="D84" s="247">
        <f t="shared" si="33"/>
        <v>5.4312661450402937E-3</v>
      </c>
      <c r="E84" s="215">
        <f t="shared" si="34"/>
        <v>6.2206497425316533E-3</v>
      </c>
      <c r="F84" s="52">
        <f t="shared" si="40"/>
        <v>0.20235996717624488</v>
      </c>
      <c r="H84" s="19">
        <v>282.79700000000003</v>
      </c>
      <c r="I84" s="140">
        <v>315.19499999999999</v>
      </c>
      <c r="J84" s="214">
        <f t="shared" si="35"/>
        <v>3.006935589650588E-3</v>
      </c>
      <c r="K84" s="215">
        <f t="shared" si="36"/>
        <v>3.3496465051978943E-3</v>
      </c>
      <c r="L84" s="52">
        <f t="shared" si="30"/>
        <v>0.11456274288623983</v>
      </c>
      <c r="N84" s="40">
        <f t="shared" si="31"/>
        <v>2.1487174421785245</v>
      </c>
      <c r="O84" s="143">
        <f t="shared" si="32"/>
        <v>1.9918164870927992</v>
      </c>
      <c r="P84" s="52">
        <f t="shared" si="41"/>
        <v>-7.3020748101084776E-2</v>
      </c>
    </row>
    <row r="85" spans="1:16" ht="20.100000000000001" customHeight="1" x14ac:dyDescent="0.25">
      <c r="A85" s="38" t="s">
        <v>212</v>
      </c>
      <c r="B85" s="19">
        <v>141.26</v>
      </c>
      <c r="C85" s="140">
        <v>139.08000000000004</v>
      </c>
      <c r="D85" s="247">
        <f t="shared" si="33"/>
        <v>5.8294126344739965E-4</v>
      </c>
      <c r="E85" s="215">
        <f t="shared" si="34"/>
        <v>5.4672688943808816E-4</v>
      </c>
      <c r="F85" s="52">
        <f t="shared" si="40"/>
        <v>-1.5432535749681085E-2</v>
      </c>
      <c r="H85" s="19">
        <v>213.79999999999998</v>
      </c>
      <c r="I85" s="140">
        <v>298.40199999999999</v>
      </c>
      <c r="J85" s="214">
        <f t="shared" si="35"/>
        <v>2.273301446151464E-3</v>
      </c>
      <c r="K85" s="215">
        <f t="shared" si="36"/>
        <v>3.1711836052096703E-3</v>
      </c>
      <c r="L85" s="52">
        <f t="shared" si="30"/>
        <v>0.39570626753975685</v>
      </c>
      <c r="N85" s="40">
        <f t="shared" si="31"/>
        <v>15.135211666430695</v>
      </c>
      <c r="O85" s="143">
        <f t="shared" si="32"/>
        <v>21.455421340235826</v>
      </c>
      <c r="P85" s="52">
        <f t="shared" si="41"/>
        <v>0.41758317049659155</v>
      </c>
    </row>
    <row r="86" spans="1:16" ht="20.100000000000001" customHeight="1" x14ac:dyDescent="0.25">
      <c r="A86" s="38" t="s">
        <v>203</v>
      </c>
      <c r="B86" s="19">
        <v>492.92999999999989</v>
      </c>
      <c r="C86" s="140">
        <v>627.62999999999988</v>
      </c>
      <c r="D86" s="247">
        <f t="shared" si="33"/>
        <v>2.0341868681235074E-3</v>
      </c>
      <c r="E86" s="215">
        <f t="shared" si="34"/>
        <v>2.4672289158615699E-3</v>
      </c>
      <c r="F86" s="52">
        <f t="shared" si="40"/>
        <v>0.27326395228531436</v>
      </c>
      <c r="H86" s="19">
        <v>214.33799999999997</v>
      </c>
      <c r="I86" s="140">
        <v>270.90699999999998</v>
      </c>
      <c r="J86" s="214">
        <f t="shared" si="35"/>
        <v>2.2790219147110031E-3</v>
      </c>
      <c r="K86" s="215">
        <f t="shared" si="36"/>
        <v>2.8789882002685507E-3</v>
      </c>
      <c r="L86" s="52">
        <f t="shared" si="30"/>
        <v>0.26392426914499539</v>
      </c>
      <c r="N86" s="40">
        <f t="shared" si="31"/>
        <v>4.3482441726005723</v>
      </c>
      <c r="O86" s="143">
        <f t="shared" si="32"/>
        <v>4.3163488042317937</v>
      </c>
      <c r="P86" s="52">
        <f t="shared" si="41"/>
        <v>-7.3352293713769999E-3</v>
      </c>
    </row>
    <row r="87" spans="1:16" ht="20.100000000000001" customHeight="1" x14ac:dyDescent="0.25">
      <c r="A87" s="38" t="s">
        <v>206</v>
      </c>
      <c r="B87" s="19">
        <v>2193.2600000000002</v>
      </c>
      <c r="C87" s="140">
        <v>1656.32</v>
      </c>
      <c r="D87" s="247">
        <f t="shared" si="33"/>
        <v>9.0509822700597757E-3</v>
      </c>
      <c r="E87" s="215">
        <f t="shared" si="34"/>
        <v>6.5110345233972819E-3</v>
      </c>
      <c r="F87" s="52">
        <f t="shared" si="40"/>
        <v>-0.24481365638364819</v>
      </c>
      <c r="H87" s="19">
        <v>208.30099999999999</v>
      </c>
      <c r="I87" s="140">
        <v>251.37899999999999</v>
      </c>
      <c r="J87" s="214">
        <f t="shared" si="35"/>
        <v>2.2148314524546124E-3</v>
      </c>
      <c r="K87" s="215">
        <f t="shared" si="36"/>
        <v>2.6714598544714903E-3</v>
      </c>
      <c r="L87" s="52">
        <f t="shared" si="30"/>
        <v>0.20680649636823636</v>
      </c>
      <c r="N87" s="40">
        <f t="shared" si="31"/>
        <v>0.94973236187228127</v>
      </c>
      <c r="O87" s="143">
        <f t="shared" si="32"/>
        <v>1.5176958558732612</v>
      </c>
      <c r="P87" s="52">
        <f t="shared" si="41"/>
        <v>0.59802478761628097</v>
      </c>
    </row>
    <row r="88" spans="1:16" ht="20.100000000000001" customHeight="1" x14ac:dyDescent="0.25">
      <c r="A88" s="38" t="s">
        <v>219</v>
      </c>
      <c r="B88" s="19">
        <v>2962.11</v>
      </c>
      <c r="C88" s="140">
        <v>648</v>
      </c>
      <c r="D88" s="247">
        <f t="shared" si="33"/>
        <v>1.2223815275875528E-2</v>
      </c>
      <c r="E88" s="215">
        <f t="shared" si="34"/>
        <v>2.547303885216286E-3</v>
      </c>
      <c r="F88" s="52">
        <f t="shared" si="40"/>
        <v>-0.78123702360817127</v>
      </c>
      <c r="H88" s="19">
        <v>911.57900000000006</v>
      </c>
      <c r="I88" s="140">
        <v>217.733</v>
      </c>
      <c r="J88" s="214">
        <f t="shared" si="35"/>
        <v>9.6926747379855269E-3</v>
      </c>
      <c r="K88" s="215">
        <f t="shared" si="36"/>
        <v>2.3138964213145928E-3</v>
      </c>
      <c r="L88" s="52">
        <f t="shared" si="30"/>
        <v>-0.76114741563813992</v>
      </c>
      <c r="N88" s="40">
        <f t="shared" ref="N88:N93" si="42">(H88/B88)*10</f>
        <v>3.077465050251341</v>
      </c>
      <c r="O88" s="143">
        <f t="shared" ref="O88:O93" si="43">(I88/C88)*10</f>
        <v>3.3600771604938275</v>
      </c>
      <c r="P88" s="52">
        <f t="shared" ref="P88:P93" si="44">(O88-N88)/N88</f>
        <v>9.1832760284119297E-2</v>
      </c>
    </row>
    <row r="89" spans="1:16" ht="20.100000000000001" customHeight="1" x14ac:dyDescent="0.25">
      <c r="A89" s="38" t="s">
        <v>216</v>
      </c>
      <c r="B89" s="19">
        <v>731.45</v>
      </c>
      <c r="C89" s="140">
        <v>717.24999999999989</v>
      </c>
      <c r="D89" s="247">
        <f t="shared" si="33"/>
        <v>3.0184934670012781E-3</v>
      </c>
      <c r="E89" s="215">
        <f t="shared" si="34"/>
        <v>2.819527332826205E-3</v>
      </c>
      <c r="F89" s="52">
        <f t="shared" si="40"/>
        <v>-1.9413493745300648E-2</v>
      </c>
      <c r="H89" s="19">
        <v>228.834</v>
      </c>
      <c r="I89" s="140">
        <v>205.91900000000001</v>
      </c>
      <c r="J89" s="214">
        <f t="shared" si="35"/>
        <v>2.4331555805829005E-3</v>
      </c>
      <c r="K89" s="215">
        <f t="shared" si="36"/>
        <v>2.1883464480840281E-3</v>
      </c>
      <c r="L89" s="52">
        <f t="shared" ref="L89" si="45">(I89-H89)/H89</f>
        <v>-0.1001380913675415</v>
      </c>
      <c r="N89" s="40">
        <f t="shared" ref="N89" si="46">(H89/B89)*10</f>
        <v>3.1284981885296324</v>
      </c>
      <c r="O89" s="143">
        <f t="shared" ref="O89" si="47">(I89/C89)*10</f>
        <v>2.8709515510630892</v>
      </c>
      <c r="P89" s="52">
        <f t="shared" ref="P89" si="48">(O89-N89)/N89</f>
        <v>-8.2322770206745083E-2</v>
      </c>
    </row>
    <row r="90" spans="1:16" ht="20.100000000000001" customHeight="1" x14ac:dyDescent="0.25">
      <c r="A90" s="38" t="s">
        <v>202</v>
      </c>
      <c r="B90" s="19">
        <v>570.19000000000005</v>
      </c>
      <c r="C90" s="140">
        <v>544.89</v>
      </c>
      <c r="D90" s="247">
        <f t="shared" si="33"/>
        <v>2.353017690818865E-3</v>
      </c>
      <c r="E90" s="215">
        <f t="shared" si="34"/>
        <v>2.1419759475547872E-3</v>
      </c>
      <c r="F90" s="52">
        <f t="shared" si="40"/>
        <v>-4.4371174520773896E-2</v>
      </c>
      <c r="H90" s="19">
        <v>200.85500000000005</v>
      </c>
      <c r="I90" s="140">
        <v>199.91000000000011</v>
      </c>
      <c r="J90" s="214">
        <f t="shared" si="35"/>
        <v>2.1356593169632948E-3</v>
      </c>
      <c r="K90" s="215">
        <f t="shared" si="36"/>
        <v>2.1244874850619819E-3</v>
      </c>
      <c r="L90" s="52">
        <f t="shared" si="30"/>
        <v>-4.7048866097430288E-3</v>
      </c>
      <c r="N90" s="40">
        <f t="shared" si="42"/>
        <v>3.5225977305810345</v>
      </c>
      <c r="O90" s="143">
        <f t="shared" si="43"/>
        <v>3.6688138890418269</v>
      </c>
      <c r="P90" s="52">
        <f t="shared" si="44"/>
        <v>4.150804878781171E-2</v>
      </c>
    </row>
    <row r="91" spans="1:16" ht="20.100000000000001" customHeight="1" x14ac:dyDescent="0.25">
      <c r="A91" s="38" t="s">
        <v>213</v>
      </c>
      <c r="B91" s="19">
        <v>120.88000000000001</v>
      </c>
      <c r="C91" s="140">
        <v>200.93</v>
      </c>
      <c r="D91" s="247">
        <f t="shared" si="33"/>
        <v>4.9883859497042106E-4</v>
      </c>
      <c r="E91" s="215">
        <f t="shared" si="34"/>
        <v>7.8986075564275982E-4</v>
      </c>
      <c r="F91" s="52">
        <f t="shared" si="40"/>
        <v>0.66222700198544004</v>
      </c>
      <c r="H91" s="19">
        <v>144.65199999999999</v>
      </c>
      <c r="I91" s="140">
        <v>158.29599999999999</v>
      </c>
      <c r="J91" s="214">
        <f t="shared" si="35"/>
        <v>1.5380617436328418E-3</v>
      </c>
      <c r="K91" s="215">
        <f t="shared" si="36"/>
        <v>1.6822463655413501E-3</v>
      </c>
      <c r="L91" s="52">
        <f t="shared" si="30"/>
        <v>9.4322926748333979E-2</v>
      </c>
      <c r="N91" s="40">
        <f t="shared" si="42"/>
        <v>11.96657842488418</v>
      </c>
      <c r="O91" s="143">
        <f t="shared" si="43"/>
        <v>7.8781665256556996</v>
      </c>
      <c r="P91" s="52">
        <f t="shared" si="44"/>
        <v>-0.34165253876803553</v>
      </c>
    </row>
    <row r="92" spans="1:16" ht="20.100000000000001" customHeight="1" x14ac:dyDescent="0.25">
      <c r="A92" s="38" t="s">
        <v>221</v>
      </c>
      <c r="B92" s="19">
        <v>359.92000000000007</v>
      </c>
      <c r="C92" s="140">
        <v>559.49</v>
      </c>
      <c r="D92" s="247">
        <f t="shared" si="33"/>
        <v>1.4852910911793017E-3</v>
      </c>
      <c r="E92" s="215">
        <f t="shared" si="34"/>
        <v>2.1993689054624383E-3</v>
      </c>
      <c r="F92" s="52">
        <f t="shared" si="40"/>
        <v>0.55448432985107776</v>
      </c>
      <c r="H92" s="19">
        <v>102.18900000000001</v>
      </c>
      <c r="I92" s="140">
        <v>153.49900000000002</v>
      </c>
      <c r="J92" s="214">
        <f t="shared" si="35"/>
        <v>1.0865594082356033E-3</v>
      </c>
      <c r="K92" s="215">
        <f t="shared" si="36"/>
        <v>1.6312675927643893E-3</v>
      </c>
      <c r="L92" s="52">
        <f t="shared" si="30"/>
        <v>0.50210883754611568</v>
      </c>
      <c r="N92" s="40">
        <f t="shared" si="42"/>
        <v>2.8392142698377416</v>
      </c>
      <c r="O92" s="143">
        <f t="shared" si="43"/>
        <v>2.7435521635775437</v>
      </c>
      <c r="P92" s="52">
        <f t="shared" si="44"/>
        <v>-3.3693161969654682E-2</v>
      </c>
    </row>
    <row r="93" spans="1:16" ht="20.100000000000001" customHeight="1" x14ac:dyDescent="0.25">
      <c r="A93" s="38" t="s">
        <v>188</v>
      </c>
      <c r="B93" s="19">
        <v>562.96999999999991</v>
      </c>
      <c r="C93" s="140">
        <v>324.39999999999998</v>
      </c>
      <c r="D93" s="247">
        <f t="shared" si="33"/>
        <v>2.3232227317215243E-3</v>
      </c>
      <c r="E93" s="215">
        <f t="shared" si="34"/>
        <v>1.275224352413832E-3</v>
      </c>
      <c r="F93" s="52">
        <f t="shared" si="40"/>
        <v>-0.42377036076522723</v>
      </c>
      <c r="H93" s="19">
        <v>188.90299999999999</v>
      </c>
      <c r="I93" s="140">
        <v>129.17600000000002</v>
      </c>
      <c r="J93" s="214">
        <f t="shared" si="35"/>
        <v>2.0085755990755382E-3</v>
      </c>
      <c r="K93" s="215">
        <f t="shared" si="36"/>
        <v>1.3727817286297158E-3</v>
      </c>
      <c r="L93" s="52">
        <f t="shared" si="30"/>
        <v>-0.31617814433862873</v>
      </c>
      <c r="N93" s="40">
        <f t="shared" si="42"/>
        <v>3.3554718723910693</v>
      </c>
      <c r="O93" s="143">
        <f t="shared" si="43"/>
        <v>3.9819975339087552</v>
      </c>
      <c r="P93" s="52">
        <f t="shared" si="44"/>
        <v>0.18671760197805837</v>
      </c>
    </row>
    <row r="94" spans="1:16" ht="20.100000000000001" customHeight="1" x14ac:dyDescent="0.25">
      <c r="A94" s="38" t="s">
        <v>222</v>
      </c>
      <c r="B94" s="19">
        <v>222.29999999999998</v>
      </c>
      <c r="C94" s="140">
        <v>241.47</v>
      </c>
      <c r="D94" s="247">
        <f t="shared" si="33"/>
        <v>9.1737110904967396E-4</v>
      </c>
      <c r="E94" s="215">
        <f t="shared" si="34"/>
        <v>9.4922448944934654E-4</v>
      </c>
      <c r="F94" s="52">
        <f t="shared" ref="F94" si="49">(C94-B94)/B94</f>
        <v>8.6234817813765255E-2</v>
      </c>
      <c r="H94" s="19">
        <v>91.320999999999998</v>
      </c>
      <c r="I94" s="140">
        <v>115.31099999999998</v>
      </c>
      <c r="J94" s="214">
        <f t="shared" si="35"/>
        <v>9.7100169019643525E-4</v>
      </c>
      <c r="K94" s="215">
        <f t="shared" si="36"/>
        <v>1.2254353278474414E-3</v>
      </c>
      <c r="L94" s="52">
        <f t="shared" si="30"/>
        <v>0.26269970762475203</v>
      </c>
      <c r="N94" s="40">
        <f t="shared" si="31"/>
        <v>4.1080071974808821</v>
      </c>
      <c r="O94" s="143">
        <f t="shared" si="32"/>
        <v>4.7753758230836123</v>
      </c>
      <c r="P94" s="52">
        <f t="shared" ref="P94" si="50">(O94-N94)/N94</f>
        <v>0.16245556385879142</v>
      </c>
    </row>
    <row r="95" spans="1:16" ht="20.100000000000001" customHeight="1" thickBot="1" x14ac:dyDescent="0.3">
      <c r="A95" s="8" t="s">
        <v>17</v>
      </c>
      <c r="B95" s="19">
        <f>B96-SUM(B68:B94)</f>
        <v>4151.2400000000198</v>
      </c>
      <c r="C95" s="140">
        <f>C96-SUM(C68:C94)</f>
        <v>3354.3599999999278</v>
      </c>
      <c r="D95" s="247">
        <f t="shared" si="33"/>
        <v>1.7131028532304936E-2</v>
      </c>
      <c r="E95" s="215">
        <f t="shared" si="34"/>
        <v>1.318607138952765E-2</v>
      </c>
      <c r="F95" s="52">
        <f>(C95-B95)/B95</f>
        <v>-0.19196191981193286</v>
      </c>
      <c r="H95" s="196">
        <f>H96-SUM(H68:H94)</f>
        <v>1740.1699999999983</v>
      </c>
      <c r="I95" s="119">
        <f>I96-SUM(I68:I94)</f>
        <v>1475.7370000000228</v>
      </c>
      <c r="J95" s="214">
        <f t="shared" si="35"/>
        <v>1.8502951251400324E-2</v>
      </c>
      <c r="K95" s="215">
        <f t="shared" si="36"/>
        <v>1.5682981280290935E-2</v>
      </c>
      <c r="L95" s="52">
        <f t="shared" si="30"/>
        <v>-0.15195814202059321</v>
      </c>
      <c r="N95" s="40">
        <f t="shared" si="31"/>
        <v>4.1919281949489555</v>
      </c>
      <c r="O95" s="143">
        <f t="shared" si="32"/>
        <v>4.399459211295313</v>
      </c>
      <c r="P95" s="52">
        <f>(O95-N95)/N95</f>
        <v>4.9507292752872308E-2</v>
      </c>
    </row>
    <row r="96" spans="1:16" ht="26.25" customHeight="1" thickBot="1" x14ac:dyDescent="0.3">
      <c r="A96" s="12" t="s">
        <v>18</v>
      </c>
      <c r="B96" s="17">
        <v>242322.87000000002</v>
      </c>
      <c r="C96" s="145">
        <v>254386.60999999996</v>
      </c>
      <c r="D96" s="243">
        <f>SUM(D68:D95)</f>
        <v>0.99999999999999989</v>
      </c>
      <c r="E96" s="244">
        <f>SUM(E68:E95)</f>
        <v>1</v>
      </c>
      <c r="F96" s="57">
        <f>(C96-B96)/B96</f>
        <v>4.9783745133094255E-2</v>
      </c>
      <c r="G96" s="1"/>
      <c r="H96" s="17">
        <v>94048.24</v>
      </c>
      <c r="I96" s="145">
        <v>94097.989000000031</v>
      </c>
      <c r="J96" s="255">
        <f t="shared" si="35"/>
        <v>1</v>
      </c>
      <c r="K96" s="244">
        <f t="shared" si="36"/>
        <v>1</v>
      </c>
      <c r="L96" s="57">
        <f t="shared" si="30"/>
        <v>5.2897321629862785E-4</v>
      </c>
      <c r="M96" s="1"/>
      <c r="N96" s="37">
        <f t="shared" si="31"/>
        <v>3.8811128309927989</v>
      </c>
      <c r="O96" s="150">
        <f t="shared" si="32"/>
        <v>3.6990150149805467</v>
      </c>
      <c r="P96" s="57">
        <f>(O96-N96)/N96</f>
        <v>-4.6918969878459074E-2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workbookViewId="0">
      <selection activeCell="H96" sqref="H96:I96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9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L5</f>
        <v>2025/2024</v>
      </c>
    </row>
    <row r="6" spans="1:19" ht="19.5" customHeight="1" thickBot="1" x14ac:dyDescent="0.3">
      <c r="A6" s="382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167</v>
      </c>
      <c r="B7" s="39">
        <v>37589.47</v>
      </c>
      <c r="C7" s="147">
        <v>39387.040000000001</v>
      </c>
      <c r="D7" s="247">
        <f>B7/$B$33</f>
        <v>0.16535479970078237</v>
      </c>
      <c r="E7" s="246">
        <f>C7/$C$33</f>
        <v>0.16304913790241368</v>
      </c>
      <c r="F7" s="52">
        <f>(C7-B7)/B7</f>
        <v>4.7821105219094592E-2</v>
      </c>
      <c r="H7" s="39">
        <v>11090.268999999998</v>
      </c>
      <c r="I7" s="147">
        <v>11186.621999999999</v>
      </c>
      <c r="J7" s="247">
        <f>H7/$H$33</f>
        <v>0.18082808350832932</v>
      </c>
      <c r="K7" s="246">
        <f>I7/$I$33</f>
        <v>0.18768396254549127</v>
      </c>
      <c r="L7" s="52">
        <f t="shared" ref="L7:L33" si="0">(I7-H7)/H7</f>
        <v>8.6880669891777184E-3</v>
      </c>
      <c r="N7" s="27">
        <f t="shared" ref="N7:O33" si="1">(H7/B7)*10</f>
        <v>2.9503658870423015</v>
      </c>
      <c r="O7" s="151">
        <f t="shared" si="1"/>
        <v>2.8401783937051372</v>
      </c>
      <c r="P7" s="61">
        <f>(O7-N7)/N7</f>
        <v>-3.7347060519204146E-2</v>
      </c>
      <c r="R7" s="119"/>
      <c r="S7" s="2"/>
    </row>
    <row r="8" spans="1:19" ht="20.100000000000001" customHeight="1" x14ac:dyDescent="0.25">
      <c r="A8" s="8" t="s">
        <v>178</v>
      </c>
      <c r="B8" s="19">
        <v>34182.230000000003</v>
      </c>
      <c r="C8" s="140">
        <v>37345.279999999999</v>
      </c>
      <c r="D8" s="247">
        <f t="shared" ref="D8:D32" si="2">B8/$B$33</f>
        <v>0.15036646685830032</v>
      </c>
      <c r="E8" s="215">
        <f t="shared" ref="E8:E32" si="3">C8/$C$33</f>
        <v>0.15459693616794387</v>
      </c>
      <c r="F8" s="52">
        <f t="shared" ref="F8:F33" si="4">(C8-B8)/B8</f>
        <v>9.2534922385110491E-2</v>
      </c>
      <c r="H8" s="19">
        <v>10720.35</v>
      </c>
      <c r="I8" s="140">
        <v>6985.0750000000007</v>
      </c>
      <c r="J8" s="247">
        <f t="shared" ref="J8:J32" si="5">H8/$H$33</f>
        <v>0.17479651260384385</v>
      </c>
      <c r="K8" s="215">
        <f t="shared" ref="K8:K32" si="6">I8/$I$33</f>
        <v>0.117192353033601</v>
      </c>
      <c r="L8" s="52">
        <f t="shared" si="0"/>
        <v>-0.34842845616047979</v>
      </c>
      <c r="N8" s="27">
        <f t="shared" si="1"/>
        <v>3.1362348214262203</v>
      </c>
      <c r="O8" s="152">
        <f t="shared" si="1"/>
        <v>1.870403702957911</v>
      </c>
      <c r="P8" s="52">
        <f t="shared" ref="P8:P71" si="7">(O8-N8)/N8</f>
        <v>-0.40361490466860689</v>
      </c>
    </row>
    <row r="9" spans="1:19" ht="20.100000000000001" customHeight="1" x14ac:dyDescent="0.25">
      <c r="A9" s="8" t="s">
        <v>171</v>
      </c>
      <c r="B9" s="19">
        <v>27355.160000000003</v>
      </c>
      <c r="C9" s="140">
        <v>31887.350000000002</v>
      </c>
      <c r="D9" s="247">
        <f t="shared" si="2"/>
        <v>0.12033441819165991</v>
      </c>
      <c r="E9" s="215">
        <f t="shared" si="3"/>
        <v>0.13200293618135639</v>
      </c>
      <c r="F9" s="52">
        <f t="shared" si="4"/>
        <v>0.16567952810365569</v>
      </c>
      <c r="H9" s="19">
        <v>5926.6840000000002</v>
      </c>
      <c r="I9" s="140">
        <v>6651.295000000001</v>
      </c>
      <c r="J9" s="247">
        <f t="shared" si="5"/>
        <v>9.6635249269380163E-2</v>
      </c>
      <c r="K9" s="215">
        <f t="shared" si="6"/>
        <v>0.1115923467923573</v>
      </c>
      <c r="L9" s="52">
        <f t="shared" si="0"/>
        <v>0.12226246582405959</v>
      </c>
      <c r="N9" s="27">
        <f t="shared" si="1"/>
        <v>2.1665689398270747</v>
      </c>
      <c r="O9" s="152">
        <f t="shared" si="1"/>
        <v>2.0858726109256494</v>
      </c>
      <c r="P9" s="52">
        <f t="shared" si="7"/>
        <v>-3.7246139468733501E-2</v>
      </c>
    </row>
    <row r="10" spans="1:19" ht="20.100000000000001" customHeight="1" x14ac:dyDescent="0.25">
      <c r="A10" s="8" t="s">
        <v>168</v>
      </c>
      <c r="B10" s="19">
        <v>17331.739999999998</v>
      </c>
      <c r="C10" s="140">
        <v>18999.68</v>
      </c>
      <c r="D10" s="247">
        <f t="shared" si="2"/>
        <v>7.6241734617860726E-2</v>
      </c>
      <c r="E10" s="215">
        <f t="shared" si="3"/>
        <v>7.8652304017304456E-2</v>
      </c>
      <c r="F10" s="52">
        <f t="shared" si="4"/>
        <v>9.6236154015696199E-2</v>
      </c>
      <c r="H10" s="19">
        <v>4333.2529999999997</v>
      </c>
      <c r="I10" s="140">
        <v>4611.6390000000001</v>
      </c>
      <c r="J10" s="247">
        <f t="shared" si="5"/>
        <v>7.0654177580969285E-2</v>
      </c>
      <c r="K10" s="215">
        <f t="shared" si="6"/>
        <v>7.737194314327657E-2</v>
      </c>
      <c r="L10" s="52">
        <f t="shared" si="0"/>
        <v>6.4244114063960828E-2</v>
      </c>
      <c r="N10" s="27">
        <f t="shared" si="1"/>
        <v>2.5001834784043613</v>
      </c>
      <c r="O10" s="152">
        <f t="shared" si="1"/>
        <v>2.427219300535588</v>
      </c>
      <c r="P10" s="52">
        <f t="shared" si="7"/>
        <v>-2.9183529328551384E-2</v>
      </c>
    </row>
    <row r="11" spans="1:19" ht="20.100000000000001" customHeight="1" x14ac:dyDescent="0.25">
      <c r="A11" s="8" t="s">
        <v>169</v>
      </c>
      <c r="B11" s="19">
        <v>12197.690000000002</v>
      </c>
      <c r="C11" s="140">
        <v>14107.63</v>
      </c>
      <c r="D11" s="247">
        <f t="shared" si="2"/>
        <v>5.3657223333083343E-2</v>
      </c>
      <c r="E11" s="215">
        <f t="shared" si="3"/>
        <v>5.8400857473580856E-2</v>
      </c>
      <c r="F11" s="52">
        <f t="shared" si="4"/>
        <v>0.15658210693992031</v>
      </c>
      <c r="H11" s="19">
        <v>3507.9839999999999</v>
      </c>
      <c r="I11" s="140">
        <v>4004.819</v>
      </c>
      <c r="J11" s="247">
        <f t="shared" si="5"/>
        <v>5.7198073707489257E-2</v>
      </c>
      <c r="K11" s="215">
        <f t="shared" si="6"/>
        <v>6.7190998247502395E-2</v>
      </c>
      <c r="L11" s="52">
        <f t="shared" si="0"/>
        <v>0.14162977938325833</v>
      </c>
      <c r="N11" s="27">
        <f t="shared" si="1"/>
        <v>2.8759412642885658</v>
      </c>
      <c r="O11" s="152">
        <f t="shared" si="1"/>
        <v>2.838761010885599</v>
      </c>
      <c r="P11" s="52">
        <f t="shared" si="7"/>
        <v>-1.2928029464525335E-2</v>
      </c>
    </row>
    <row r="12" spans="1:19" ht="20.100000000000001" customHeight="1" x14ac:dyDescent="0.25">
      <c r="A12" s="8" t="s">
        <v>174</v>
      </c>
      <c r="B12" s="19">
        <v>15742.69</v>
      </c>
      <c r="C12" s="140">
        <v>17094.289999999997</v>
      </c>
      <c r="D12" s="247">
        <f t="shared" si="2"/>
        <v>6.9251557728840271E-2</v>
      </c>
      <c r="E12" s="215">
        <f t="shared" si="3"/>
        <v>7.0764628353738965E-2</v>
      </c>
      <c r="F12" s="52">
        <f t="shared" si="4"/>
        <v>8.5855720972717917E-2</v>
      </c>
      <c r="H12" s="19">
        <v>3088.65</v>
      </c>
      <c r="I12" s="140">
        <v>3406.4850000000001</v>
      </c>
      <c r="J12" s="247">
        <f t="shared" si="5"/>
        <v>5.0360785669671441E-2</v>
      </c>
      <c r="K12" s="215">
        <f t="shared" si="6"/>
        <v>5.7152427529219979E-2</v>
      </c>
      <c r="L12" s="52">
        <f t="shared" si="0"/>
        <v>0.10290418143849256</v>
      </c>
      <c r="N12" s="27">
        <f t="shared" si="1"/>
        <v>1.9619582167977645</v>
      </c>
      <c r="O12" s="152">
        <f t="shared" si="1"/>
        <v>1.9927619105560983</v>
      </c>
      <c r="P12" s="52">
        <f t="shared" si="7"/>
        <v>1.5700484085033398E-2</v>
      </c>
    </row>
    <row r="13" spans="1:19" ht="20.100000000000001" customHeight="1" x14ac:dyDescent="0.25">
      <c r="A13" s="8" t="s">
        <v>166</v>
      </c>
      <c r="B13" s="19">
        <v>12368.11</v>
      </c>
      <c r="C13" s="140">
        <v>12191.17</v>
      </c>
      <c r="D13" s="247">
        <f t="shared" si="2"/>
        <v>5.4406895115234222E-2</v>
      </c>
      <c r="E13" s="215">
        <f t="shared" si="3"/>
        <v>5.0467355722130139E-2</v>
      </c>
      <c r="F13" s="52">
        <f t="shared" si="4"/>
        <v>-1.4306147018420801E-2</v>
      </c>
      <c r="H13" s="19">
        <v>2990.2139999999999</v>
      </c>
      <c r="I13" s="140">
        <v>3093.2689999999998</v>
      </c>
      <c r="J13" s="247">
        <f t="shared" si="5"/>
        <v>4.8755775617325019E-2</v>
      </c>
      <c r="K13" s="215">
        <f t="shared" si="6"/>
        <v>5.1897434555232956E-2</v>
      </c>
      <c r="L13" s="52">
        <f t="shared" si="0"/>
        <v>3.4464088523430039E-2</v>
      </c>
      <c r="N13" s="27">
        <f t="shared" si="1"/>
        <v>2.4176806318831252</v>
      </c>
      <c r="O13" s="152">
        <f t="shared" si="1"/>
        <v>2.5373028183513147</v>
      </c>
      <c r="P13" s="52">
        <f t="shared" si="7"/>
        <v>4.9478076173781499E-2</v>
      </c>
    </row>
    <row r="14" spans="1:19" ht="20.100000000000001" customHeight="1" x14ac:dyDescent="0.25">
      <c r="A14" s="8" t="s">
        <v>176</v>
      </c>
      <c r="B14" s="19">
        <v>12320.36</v>
      </c>
      <c r="C14" s="140">
        <v>13481.27</v>
      </c>
      <c r="D14" s="247">
        <f t="shared" si="2"/>
        <v>5.4196844489734254E-2</v>
      </c>
      <c r="E14" s="215">
        <f t="shared" si="3"/>
        <v>5.5807937111539037E-2</v>
      </c>
      <c r="F14" s="52">
        <f t="shared" si="4"/>
        <v>9.4226954407176391E-2</v>
      </c>
      <c r="H14" s="19">
        <v>2759.3209999999999</v>
      </c>
      <c r="I14" s="140">
        <v>2996.4039999999995</v>
      </c>
      <c r="J14" s="247">
        <f t="shared" si="5"/>
        <v>4.4991039280858458E-2</v>
      </c>
      <c r="K14" s="215">
        <f t="shared" si="6"/>
        <v>5.0272278450738762E-2</v>
      </c>
      <c r="L14" s="52">
        <f t="shared" si="0"/>
        <v>8.592077543714545E-2</v>
      </c>
      <c r="N14" s="27">
        <f t="shared" si="1"/>
        <v>2.2396431597777986</v>
      </c>
      <c r="O14" s="152">
        <f t="shared" si="1"/>
        <v>2.2226422288107868</v>
      </c>
      <c r="P14" s="52">
        <f t="shared" si="7"/>
        <v>-7.5909105844783505E-3</v>
      </c>
    </row>
    <row r="15" spans="1:19" ht="20.100000000000001" customHeight="1" x14ac:dyDescent="0.25">
      <c r="A15" s="8" t="s">
        <v>170</v>
      </c>
      <c r="B15" s="19">
        <v>7565.5999999999995</v>
      </c>
      <c r="C15" s="140">
        <v>7874.7000000000007</v>
      </c>
      <c r="D15" s="247">
        <f t="shared" si="2"/>
        <v>3.328081701115336E-2</v>
      </c>
      <c r="E15" s="215">
        <f t="shared" si="3"/>
        <v>3.2598617368559228E-2</v>
      </c>
      <c r="F15" s="52">
        <f t="shared" si="4"/>
        <v>4.0855979697578683E-2</v>
      </c>
      <c r="H15" s="19">
        <v>2837.0799999999995</v>
      </c>
      <c r="I15" s="140">
        <v>2896.7119999999995</v>
      </c>
      <c r="J15" s="247">
        <f t="shared" si="5"/>
        <v>4.6258908522400215E-2</v>
      </c>
      <c r="K15" s="215">
        <f t="shared" si="6"/>
        <v>4.8599692249642029E-2</v>
      </c>
      <c r="L15" s="52">
        <f t="shared" si="0"/>
        <v>2.1018793971266256E-2</v>
      </c>
      <c r="N15" s="27">
        <f t="shared" si="1"/>
        <v>3.7499735645553556</v>
      </c>
      <c r="O15" s="152">
        <f t="shared" si="1"/>
        <v>3.6785045779521752</v>
      </c>
      <c r="P15" s="52">
        <f t="shared" si="7"/>
        <v>-1.9058530779710876E-2</v>
      </c>
    </row>
    <row r="16" spans="1:19" ht="20.100000000000001" customHeight="1" x14ac:dyDescent="0.25">
      <c r="A16" s="8" t="s">
        <v>179</v>
      </c>
      <c r="B16" s="19">
        <v>7531.0099999999993</v>
      </c>
      <c r="C16" s="140">
        <v>6747.01</v>
      </c>
      <c r="D16" s="247">
        <f t="shared" si="2"/>
        <v>3.3128656777937783E-2</v>
      </c>
      <c r="E16" s="215">
        <f t="shared" si="3"/>
        <v>2.7930358918034057E-2</v>
      </c>
      <c r="F16" s="52">
        <f t="shared" si="4"/>
        <v>-0.10410290253232955</v>
      </c>
      <c r="H16" s="19">
        <v>2275.9749999999999</v>
      </c>
      <c r="I16" s="140">
        <v>1928.6369999999997</v>
      </c>
      <c r="J16" s="247">
        <f t="shared" si="5"/>
        <v>3.7110028382798456E-2</v>
      </c>
      <c r="K16" s="215">
        <f t="shared" si="6"/>
        <v>3.2357778288374148E-2</v>
      </c>
      <c r="L16" s="52">
        <f t="shared" si="0"/>
        <v>-0.15261063939630276</v>
      </c>
      <c r="N16" s="27">
        <f t="shared" si="1"/>
        <v>3.0221378009058548</v>
      </c>
      <c r="O16" s="152">
        <f t="shared" si="1"/>
        <v>2.8585062123814842</v>
      </c>
      <c r="P16" s="52">
        <f t="shared" si="7"/>
        <v>-5.4144317468026691E-2</v>
      </c>
    </row>
    <row r="17" spans="1:16" ht="20.100000000000001" customHeight="1" x14ac:dyDescent="0.25">
      <c r="A17" s="8" t="s">
        <v>177</v>
      </c>
      <c r="B17" s="19">
        <v>3900.8899999999994</v>
      </c>
      <c r="C17" s="140">
        <v>3383.5399999999995</v>
      </c>
      <c r="D17" s="247">
        <f t="shared" si="2"/>
        <v>1.7159882398043516E-2</v>
      </c>
      <c r="E17" s="215">
        <f t="shared" si="3"/>
        <v>1.4006720993969914E-2</v>
      </c>
      <c r="F17" s="52">
        <f t="shared" si="4"/>
        <v>-0.13262358077259292</v>
      </c>
      <c r="H17" s="19">
        <v>1225.383</v>
      </c>
      <c r="I17" s="140">
        <v>1121.1550000000002</v>
      </c>
      <c r="J17" s="247">
        <f t="shared" si="5"/>
        <v>1.9980007649380474E-2</v>
      </c>
      <c r="K17" s="215">
        <f t="shared" si="6"/>
        <v>1.8810219298344963E-2</v>
      </c>
      <c r="L17" s="52">
        <f t="shared" si="0"/>
        <v>-8.50574881486032E-2</v>
      </c>
      <c r="N17" s="27">
        <f t="shared" si="1"/>
        <v>3.1412908336302747</v>
      </c>
      <c r="O17" s="152">
        <f t="shared" si="1"/>
        <v>3.3135562162705345</v>
      </c>
      <c r="P17" s="52">
        <f t="shared" si="7"/>
        <v>5.4839042853341603E-2</v>
      </c>
    </row>
    <row r="18" spans="1:16" ht="20.100000000000001" customHeight="1" x14ac:dyDescent="0.25">
      <c r="A18" s="8" t="s">
        <v>173</v>
      </c>
      <c r="B18" s="19">
        <v>4258.17</v>
      </c>
      <c r="C18" s="140">
        <v>3791.32</v>
      </c>
      <c r="D18" s="247">
        <f t="shared" si="2"/>
        <v>1.873154496304099E-2</v>
      </c>
      <c r="E18" s="215">
        <f t="shared" si="3"/>
        <v>1.5694793452673241E-2</v>
      </c>
      <c r="F18" s="52">
        <f t="shared" si="4"/>
        <v>-0.10963629916137681</v>
      </c>
      <c r="H18" s="19">
        <v>1036.8610000000001</v>
      </c>
      <c r="I18" s="140">
        <v>996.9799999999999</v>
      </c>
      <c r="J18" s="247">
        <f t="shared" si="5"/>
        <v>1.690613523391812E-2</v>
      </c>
      <c r="K18" s="215">
        <f t="shared" si="6"/>
        <v>1.6726868663176773E-2</v>
      </c>
      <c r="L18" s="52">
        <f t="shared" si="0"/>
        <v>-3.8463207700935996E-2</v>
      </c>
      <c r="N18" s="27">
        <f t="shared" si="1"/>
        <v>2.4349920270914502</v>
      </c>
      <c r="O18" s="152">
        <f t="shared" si="1"/>
        <v>2.6296382262642033</v>
      </c>
      <c r="P18" s="52">
        <f t="shared" si="7"/>
        <v>7.9937099180260596E-2</v>
      </c>
    </row>
    <row r="19" spans="1:16" ht="20.100000000000001" customHeight="1" x14ac:dyDescent="0.25">
      <c r="A19" s="8" t="s">
        <v>187</v>
      </c>
      <c r="B19" s="19">
        <v>4084.47</v>
      </c>
      <c r="C19" s="140">
        <v>4975.47</v>
      </c>
      <c r="D19" s="247">
        <f t="shared" si="2"/>
        <v>1.7967444572478796E-2</v>
      </c>
      <c r="E19" s="215">
        <f t="shared" si="3"/>
        <v>2.0596777370407177E-2</v>
      </c>
      <c r="F19" s="52">
        <f t="shared" si="4"/>
        <v>0.21814335764493326</v>
      </c>
      <c r="H19" s="19">
        <v>799.34799999999996</v>
      </c>
      <c r="I19" s="140">
        <v>992.30799999999999</v>
      </c>
      <c r="J19" s="247">
        <f t="shared" si="5"/>
        <v>1.3033459052816125E-2</v>
      </c>
      <c r="K19" s="215">
        <f t="shared" si="6"/>
        <v>1.6648484011133242E-2</v>
      </c>
      <c r="L19" s="52">
        <f t="shared" si="0"/>
        <v>0.24139673834174857</v>
      </c>
      <c r="N19" s="27">
        <f t="shared" si="1"/>
        <v>1.9570421621409877</v>
      </c>
      <c r="O19" s="152">
        <f t="shared" si="1"/>
        <v>1.9944005289952507</v>
      </c>
      <c r="P19" s="52">
        <f t="shared" si="7"/>
        <v>1.9089198780159765E-2</v>
      </c>
    </row>
    <row r="20" spans="1:16" ht="20.100000000000001" customHeight="1" x14ac:dyDescent="0.25">
      <c r="A20" s="8" t="s">
        <v>182</v>
      </c>
      <c r="B20" s="19">
        <v>1845.26</v>
      </c>
      <c r="C20" s="140">
        <v>1663.57</v>
      </c>
      <c r="D20" s="247">
        <f t="shared" si="2"/>
        <v>8.1172359625146517E-3</v>
      </c>
      <c r="E20" s="215">
        <f t="shared" si="3"/>
        <v>6.8866219533206437E-3</v>
      </c>
      <c r="F20" s="52">
        <f t="shared" si="4"/>
        <v>-9.8463089212360341E-2</v>
      </c>
      <c r="H20" s="19">
        <v>904.10900000000004</v>
      </c>
      <c r="I20" s="140">
        <v>935.34399999999994</v>
      </c>
      <c r="J20" s="247">
        <f t="shared" si="5"/>
        <v>1.4741598941615586E-2</v>
      </c>
      <c r="K20" s="215">
        <f t="shared" si="6"/>
        <v>1.5692768403468893E-2</v>
      </c>
      <c r="L20" s="52">
        <f t="shared" si="0"/>
        <v>3.4547825538734707E-2</v>
      </c>
      <c r="N20" s="27">
        <f t="shared" si="1"/>
        <v>4.8996293205293568</v>
      </c>
      <c r="O20" s="152">
        <f t="shared" si="1"/>
        <v>5.6225106247407686</v>
      </c>
      <c r="P20" s="52">
        <f t="shared" si="7"/>
        <v>0.14753795785786331</v>
      </c>
    </row>
    <row r="21" spans="1:16" ht="20.100000000000001" customHeight="1" x14ac:dyDescent="0.25">
      <c r="A21" s="8" t="s">
        <v>186</v>
      </c>
      <c r="B21" s="19">
        <v>2967.91</v>
      </c>
      <c r="C21" s="140">
        <v>3158.02</v>
      </c>
      <c r="D21" s="247">
        <f t="shared" si="2"/>
        <v>1.3055735118902952E-2</v>
      </c>
      <c r="E21" s="215">
        <f t="shared" si="3"/>
        <v>1.3073143817828922E-2</v>
      </c>
      <c r="F21" s="52">
        <f t="shared" si="4"/>
        <v>6.4055176875309608E-2</v>
      </c>
      <c r="H21" s="19">
        <v>804.88000000000011</v>
      </c>
      <c r="I21" s="140">
        <v>932.19299999999998</v>
      </c>
      <c r="J21" s="247">
        <f t="shared" si="5"/>
        <v>1.3123658935070389E-2</v>
      </c>
      <c r="K21" s="215">
        <f t="shared" si="6"/>
        <v>1.5639902384935251E-2</v>
      </c>
      <c r="L21" s="52">
        <f t="shared" si="0"/>
        <v>0.15817637411788074</v>
      </c>
      <c r="N21" s="27">
        <f t="shared" si="1"/>
        <v>2.711942073715174</v>
      </c>
      <c r="O21" s="152">
        <f t="shared" si="1"/>
        <v>2.9518274108460361</v>
      </c>
      <c r="P21" s="52">
        <f t="shared" si="7"/>
        <v>8.8455184738601589E-2</v>
      </c>
    </row>
    <row r="22" spans="1:16" ht="20.100000000000001" customHeight="1" x14ac:dyDescent="0.25">
      <c r="A22" s="8" t="s">
        <v>191</v>
      </c>
      <c r="B22" s="19">
        <v>3915.4300000000003</v>
      </c>
      <c r="C22" s="140">
        <v>3849.25</v>
      </c>
      <c r="D22" s="247">
        <f t="shared" si="2"/>
        <v>1.7223843363379007E-2</v>
      </c>
      <c r="E22" s="215">
        <f t="shared" si="3"/>
        <v>1.5934604226945356E-2</v>
      </c>
      <c r="F22" s="52">
        <f t="shared" si="4"/>
        <v>-1.6902358106261711E-2</v>
      </c>
      <c r="H22" s="19">
        <v>877.46599999999989</v>
      </c>
      <c r="I22" s="140">
        <v>860.80600000000004</v>
      </c>
      <c r="J22" s="247">
        <f t="shared" si="5"/>
        <v>1.4307181829739179E-2</v>
      </c>
      <c r="K22" s="215">
        <f t="shared" si="6"/>
        <v>1.4442204363652778E-2</v>
      </c>
      <c r="L22" s="52">
        <f t="shared" ref="L22" si="8">(I22-H22)/H22</f>
        <v>-1.8986490644651594E-2</v>
      </c>
      <c r="N22" s="27">
        <f t="shared" ref="N22" si="9">(H22/B22)*10</f>
        <v>2.241046321859923</v>
      </c>
      <c r="O22" s="152">
        <f t="shared" ref="O22" si="10">(I22/C22)*10</f>
        <v>2.2362953822173153</v>
      </c>
      <c r="P22" s="52">
        <f t="shared" ref="P22" si="11">(O22-N22)/N22</f>
        <v>-2.1199649450640463E-3</v>
      </c>
    </row>
    <row r="23" spans="1:16" ht="20.100000000000001" customHeight="1" x14ac:dyDescent="0.25">
      <c r="A23" s="8" t="s">
        <v>190</v>
      </c>
      <c r="B23" s="19">
        <v>2541.5199999999995</v>
      </c>
      <c r="C23" s="140">
        <v>2208.6299999999997</v>
      </c>
      <c r="D23" s="247">
        <f t="shared" si="2"/>
        <v>1.1180060015092853E-2</v>
      </c>
      <c r="E23" s="215">
        <f t="shared" si="3"/>
        <v>9.1429875777770519E-3</v>
      </c>
      <c r="F23" s="52">
        <f t="shared" si="4"/>
        <v>-0.13098067298309671</v>
      </c>
      <c r="H23" s="19">
        <v>555.41100000000006</v>
      </c>
      <c r="I23" s="140">
        <v>544.87800000000004</v>
      </c>
      <c r="J23" s="247">
        <f t="shared" si="5"/>
        <v>9.0560388291253107E-3</v>
      </c>
      <c r="K23" s="215">
        <f t="shared" si="6"/>
        <v>9.141710709798025E-3</v>
      </c>
      <c r="L23" s="52">
        <f t="shared" si="0"/>
        <v>-1.8964334519842089E-2</v>
      </c>
      <c r="N23" s="27">
        <f t="shared" si="1"/>
        <v>2.1853497119833807</v>
      </c>
      <c r="O23" s="152">
        <f t="shared" si="1"/>
        <v>2.4670406541611776</v>
      </c>
      <c r="P23" s="52">
        <f t="shared" si="7"/>
        <v>0.12889970910977891</v>
      </c>
    </row>
    <row r="24" spans="1:16" ht="20.100000000000001" customHeight="1" x14ac:dyDescent="0.25">
      <c r="A24" s="8" t="s">
        <v>175</v>
      </c>
      <c r="B24" s="19">
        <v>1002.03</v>
      </c>
      <c r="C24" s="140">
        <v>2053.7399999999998</v>
      </c>
      <c r="D24" s="247">
        <f t="shared" si="2"/>
        <v>4.4078958799944491E-3</v>
      </c>
      <c r="E24" s="215">
        <f t="shared" si="3"/>
        <v>8.5017949172038077E-3</v>
      </c>
      <c r="F24" s="52">
        <f t="shared" si="4"/>
        <v>1.0495793539115594</v>
      </c>
      <c r="H24" s="19">
        <v>334.90899999999999</v>
      </c>
      <c r="I24" s="140">
        <v>486.488</v>
      </c>
      <c r="J24" s="247">
        <f t="shared" si="5"/>
        <v>5.4607289164664147E-3</v>
      </c>
      <c r="K24" s="215">
        <f t="shared" si="6"/>
        <v>8.1620703346221013E-3</v>
      </c>
      <c r="L24" s="52">
        <f t="shared" si="0"/>
        <v>0.45259757128055683</v>
      </c>
      <c r="N24" s="27">
        <f t="shared" ref="N24" si="12">(H24/B24)*10</f>
        <v>3.3423051206051713</v>
      </c>
      <c r="O24" s="152">
        <f t="shared" ref="O24" si="13">(I24/C24)*10</f>
        <v>2.3687905966675435</v>
      </c>
      <c r="P24" s="52">
        <f t="shared" ref="P24" si="14">(O24-N24)/N24</f>
        <v>-0.29127039238157865</v>
      </c>
    </row>
    <row r="25" spans="1:16" ht="20.100000000000001" customHeight="1" x14ac:dyDescent="0.25">
      <c r="A25" s="8" t="s">
        <v>172</v>
      </c>
      <c r="B25" s="19">
        <v>219.55000000000004</v>
      </c>
      <c r="C25" s="140">
        <v>1471.65</v>
      </c>
      <c r="D25" s="247">
        <f t="shared" si="2"/>
        <v>9.6579298070195653E-4</v>
      </c>
      <c r="E25" s="215">
        <f t="shared" si="3"/>
        <v>6.0921375100562803E-3</v>
      </c>
      <c r="F25" s="52">
        <f t="shared" si="4"/>
        <v>5.7030289227966291</v>
      </c>
      <c r="H25" s="19">
        <v>71.825000000000003</v>
      </c>
      <c r="I25" s="140">
        <v>402.05700000000007</v>
      </c>
      <c r="J25" s="247">
        <f t="shared" si="5"/>
        <v>1.1711147040694644E-3</v>
      </c>
      <c r="K25" s="215">
        <f t="shared" si="6"/>
        <v>6.7455261230023322E-3</v>
      </c>
      <c r="L25" s="52">
        <f t="shared" si="0"/>
        <v>4.5977305951966594</v>
      </c>
      <c r="N25" s="27">
        <f t="shared" si="1"/>
        <v>3.2714643589159644</v>
      </c>
      <c r="O25" s="152">
        <f t="shared" si="1"/>
        <v>2.7320150851085518</v>
      </c>
      <c r="P25" s="52">
        <f t="shared" si="7"/>
        <v>-0.16489535407506778</v>
      </c>
    </row>
    <row r="26" spans="1:16" ht="20.100000000000001" customHeight="1" x14ac:dyDescent="0.25">
      <c r="A26" s="8" t="s">
        <v>195</v>
      </c>
      <c r="B26" s="19">
        <v>1249.3699999999999</v>
      </c>
      <c r="C26" s="140">
        <v>1907.62</v>
      </c>
      <c r="D26" s="247">
        <f t="shared" si="2"/>
        <v>5.4959361252543979E-3</v>
      </c>
      <c r="E26" s="215">
        <f t="shared" si="3"/>
        <v>7.8969071157772297E-3</v>
      </c>
      <c r="F26" s="52">
        <f t="shared" si="4"/>
        <v>0.52686554023227716</v>
      </c>
      <c r="H26" s="19">
        <v>213.26</v>
      </c>
      <c r="I26" s="140">
        <v>341.024</v>
      </c>
      <c r="J26" s="247">
        <f t="shared" si="5"/>
        <v>3.4772282880592268E-3</v>
      </c>
      <c r="K26" s="215">
        <f t="shared" si="6"/>
        <v>5.7215427179995552E-3</v>
      </c>
      <c r="L26" s="52">
        <f t="shared" si="0"/>
        <v>0.59909969051861589</v>
      </c>
      <c r="N26" s="27">
        <f t="shared" si="1"/>
        <v>1.7069402979101467</v>
      </c>
      <c r="O26" s="152">
        <f t="shared" si="1"/>
        <v>1.7876935658045103</v>
      </c>
      <c r="P26" s="52">
        <f t="shared" si="7"/>
        <v>4.7308782851533865E-2</v>
      </c>
    </row>
    <row r="27" spans="1:16" ht="20.100000000000001" customHeight="1" x14ac:dyDescent="0.25">
      <c r="A27" s="8" t="s">
        <v>183</v>
      </c>
      <c r="B27" s="19">
        <v>1549.8</v>
      </c>
      <c r="C27" s="140">
        <v>1026.3899999999999</v>
      </c>
      <c r="D27" s="247">
        <f t="shared" si="2"/>
        <v>6.8175174743424823E-3</v>
      </c>
      <c r="E27" s="215">
        <f t="shared" si="3"/>
        <v>4.2489104195608087E-3</v>
      </c>
      <c r="F27" s="52">
        <f t="shared" si="4"/>
        <v>-0.33772744870305854</v>
      </c>
      <c r="H27" s="19">
        <v>461.05100000000004</v>
      </c>
      <c r="I27" s="140">
        <v>318.39700000000005</v>
      </c>
      <c r="J27" s="247">
        <f t="shared" si="5"/>
        <v>7.5174884152583461E-3</v>
      </c>
      <c r="K27" s="215">
        <f t="shared" si="6"/>
        <v>5.3419173922741644E-3</v>
      </c>
      <c r="L27" s="52">
        <f t="shared" si="0"/>
        <v>-0.30941045567627007</v>
      </c>
      <c r="N27" s="27">
        <f t="shared" si="1"/>
        <v>2.974906439540586</v>
      </c>
      <c r="O27" s="152">
        <f t="shared" si="1"/>
        <v>3.1021054375042634</v>
      </c>
      <c r="P27" s="52">
        <f t="shared" si="7"/>
        <v>4.2757310372194664E-2</v>
      </c>
    </row>
    <row r="28" spans="1:16" ht="20.100000000000001" customHeight="1" x14ac:dyDescent="0.25">
      <c r="A28" s="8" t="s">
        <v>209</v>
      </c>
      <c r="B28" s="19">
        <v>551.06000000000006</v>
      </c>
      <c r="C28" s="140">
        <v>959.81</v>
      </c>
      <c r="D28" s="247">
        <f t="shared" si="2"/>
        <v>2.4240941924191304E-3</v>
      </c>
      <c r="E28" s="215">
        <f t="shared" si="3"/>
        <v>3.9732915459022985E-3</v>
      </c>
      <c r="F28" s="52">
        <f t="shared" si="4"/>
        <v>0.74175225928211053</v>
      </c>
      <c r="H28" s="19">
        <v>176.08900000000003</v>
      </c>
      <c r="I28" s="140">
        <v>299.65600000000001</v>
      </c>
      <c r="J28" s="247">
        <f t="shared" si="5"/>
        <v>2.8711509519650253E-3</v>
      </c>
      <c r="K28" s="215">
        <f t="shared" si="6"/>
        <v>5.0274895746483372E-3</v>
      </c>
      <c r="L28" s="52">
        <f t="shared" si="0"/>
        <v>0.70173037498083335</v>
      </c>
      <c r="N28" s="27">
        <f t="shared" si="1"/>
        <v>3.1954596595652021</v>
      </c>
      <c r="O28" s="152">
        <f t="shared" si="1"/>
        <v>3.1220345693418494</v>
      </c>
      <c r="P28" s="52">
        <f t="shared" si="7"/>
        <v>-2.2977943096093849E-2</v>
      </c>
    </row>
    <row r="29" spans="1:16" ht="20.100000000000001" customHeight="1" x14ac:dyDescent="0.25">
      <c r="A29" s="8" t="s">
        <v>194</v>
      </c>
      <c r="B29" s="19">
        <v>1367.8999999999999</v>
      </c>
      <c r="C29" s="140">
        <v>1121.1299999999999</v>
      </c>
      <c r="D29" s="247">
        <f t="shared" si="2"/>
        <v>6.0173455627520198E-3</v>
      </c>
      <c r="E29" s="215">
        <f t="shared" si="3"/>
        <v>4.6411022502968755E-3</v>
      </c>
      <c r="F29" s="52">
        <f t="shared" si="4"/>
        <v>-0.18040061407997662</v>
      </c>
      <c r="H29" s="19">
        <v>342.85100000000006</v>
      </c>
      <c r="I29" s="140">
        <v>292.94400000000002</v>
      </c>
      <c r="J29" s="247">
        <f t="shared" si="5"/>
        <v>5.5902241198039684E-3</v>
      </c>
      <c r="K29" s="215">
        <f t="shared" si="6"/>
        <v>4.9148787474830556E-3</v>
      </c>
      <c r="L29" s="52">
        <f t="shared" si="0"/>
        <v>-0.14556469136738709</v>
      </c>
      <c r="N29" s="27">
        <f t="shared" ref="N29:N30" si="15">(H29/B29)*10</f>
        <v>2.5064039768988966</v>
      </c>
      <c r="O29" s="152">
        <f t="shared" ref="O29:O30" si="16">(I29/C29)*10</f>
        <v>2.6129351636295528</v>
      </c>
      <c r="P29" s="52">
        <f t="shared" ref="P29:P30" si="17">(O29-N29)/N29</f>
        <v>4.2503597868713987E-2</v>
      </c>
    </row>
    <row r="30" spans="1:16" ht="20.100000000000001" customHeight="1" x14ac:dyDescent="0.25">
      <c r="A30" s="8" t="s">
        <v>181</v>
      </c>
      <c r="B30" s="19">
        <v>193.03</v>
      </c>
      <c r="C30" s="140">
        <v>209.37000000000003</v>
      </c>
      <c r="D30" s="247">
        <f t="shared" si="2"/>
        <v>8.4913240293736571E-4</v>
      </c>
      <c r="E30" s="215">
        <f t="shared" si="3"/>
        <v>8.6672159173749428E-4</v>
      </c>
      <c r="F30" s="52">
        <f t="shared" si="4"/>
        <v>8.4650054395689955E-2</v>
      </c>
      <c r="H30" s="19">
        <v>257.88400000000001</v>
      </c>
      <c r="I30" s="140">
        <v>286.08699999999999</v>
      </c>
      <c r="J30" s="247">
        <f t="shared" si="5"/>
        <v>4.2048276274869447E-3</v>
      </c>
      <c r="K30" s="215">
        <f t="shared" si="6"/>
        <v>4.7998351774782375E-3</v>
      </c>
      <c r="L30" s="52">
        <f t="shared" si="0"/>
        <v>0.10936312450559156</v>
      </c>
      <c r="N30" s="27">
        <f t="shared" si="15"/>
        <v>13.359788633891105</v>
      </c>
      <c r="O30" s="152">
        <f t="shared" si="16"/>
        <v>13.664183025266272</v>
      </c>
      <c r="P30" s="52">
        <f t="shared" si="17"/>
        <v>2.2784371797842647E-2</v>
      </c>
    </row>
    <row r="31" spans="1:16" ht="20.100000000000001" customHeight="1" x14ac:dyDescent="0.25">
      <c r="A31" s="8" t="s">
        <v>180</v>
      </c>
      <c r="B31" s="19">
        <v>1153.1099999999999</v>
      </c>
      <c r="C31" s="140">
        <v>833.41</v>
      </c>
      <c r="D31" s="247">
        <f t="shared" si="2"/>
        <v>5.0724916601103745E-3</v>
      </c>
      <c r="E31" s="215">
        <f t="shared" si="3"/>
        <v>3.4500379317473611E-3</v>
      </c>
      <c r="F31" s="52">
        <f t="shared" si="4"/>
        <v>-0.27725021897303809</v>
      </c>
      <c r="H31" s="19">
        <v>329.87200000000001</v>
      </c>
      <c r="I31" s="140">
        <v>222.61100000000005</v>
      </c>
      <c r="J31" s="247">
        <f t="shared" si="5"/>
        <v>5.378600064891088E-3</v>
      </c>
      <c r="K31" s="215">
        <f t="shared" si="6"/>
        <v>3.7348642500134865E-3</v>
      </c>
      <c r="L31" s="52">
        <f t="shared" si="0"/>
        <v>-0.32515945578891198</v>
      </c>
      <c r="N31" s="27">
        <f t="shared" si="1"/>
        <v>2.8607158033492035</v>
      </c>
      <c r="O31" s="152">
        <f t="shared" si="1"/>
        <v>2.671086260064075</v>
      </c>
      <c r="P31" s="52">
        <f t="shared" si="7"/>
        <v>-6.6287445632704348E-2</v>
      </c>
    </row>
    <row r="32" spans="1:16" ht="20.100000000000001" customHeight="1" thickBot="1" x14ac:dyDescent="0.3">
      <c r="A32" s="8" t="s">
        <v>17</v>
      </c>
      <c r="B32" s="19">
        <f>B33-SUM(B7:B31)</f>
        <v>12342.589999999997</v>
      </c>
      <c r="C32" s="140">
        <f>C33-SUM(C7:C31)</f>
        <v>9837.1199999999662</v>
      </c>
      <c r="D32" s="247">
        <f t="shared" si="2"/>
        <v>5.4294633503448674E-2</v>
      </c>
      <c r="E32" s="215">
        <f t="shared" si="3"/>
        <v>4.072237810819463E-2</v>
      </c>
      <c r="F32" s="52">
        <f t="shared" si="4"/>
        <v>-0.20299386109398684</v>
      </c>
      <c r="H32" s="19">
        <f>H33-SUM(H7:H31)</f>
        <v>3409.4779999999882</v>
      </c>
      <c r="I32" s="140">
        <f>I33-SUM(I7:I31)</f>
        <v>2809.6199999999953</v>
      </c>
      <c r="J32" s="247">
        <f t="shared" si="5"/>
        <v>5.5591922297268857E-2</v>
      </c>
      <c r="K32" s="215">
        <f t="shared" si="6"/>
        <v>4.7138503012532501E-2</v>
      </c>
      <c r="L32" s="52">
        <f t="shared" si="0"/>
        <v>-0.17593836945127522</v>
      </c>
      <c r="N32" s="27">
        <f t="shared" si="1"/>
        <v>2.7623683521853915</v>
      </c>
      <c r="O32" s="152">
        <f t="shared" si="1"/>
        <v>2.8561408217039186</v>
      </c>
      <c r="P32" s="52">
        <f t="shared" si="7"/>
        <v>3.3946403072689764E-2</v>
      </c>
    </row>
    <row r="33" spans="1:16" ht="26.25" customHeight="1" thickBot="1" x14ac:dyDescent="0.3">
      <c r="A33" s="12" t="s">
        <v>18</v>
      </c>
      <c r="B33" s="17">
        <v>227326.14999999997</v>
      </c>
      <c r="C33" s="145">
        <v>241565.46000000002</v>
      </c>
      <c r="D33" s="243">
        <f>SUM(D7:D32)</f>
        <v>1.0000000000000004</v>
      </c>
      <c r="E33" s="244">
        <f>SUM(E7:E32)</f>
        <v>0.99999999999999989</v>
      </c>
      <c r="F33" s="57">
        <f t="shared" si="4"/>
        <v>6.2638240255245864E-2</v>
      </c>
      <c r="G33" s="1"/>
      <c r="H33" s="17">
        <v>61330.456999999988</v>
      </c>
      <c r="I33" s="145">
        <v>59603.50499999999</v>
      </c>
      <c r="J33" s="243">
        <f>SUM(J7:J32)</f>
        <v>1.0000000000000002</v>
      </c>
      <c r="K33" s="244">
        <f>SUM(K7:K32)</f>
        <v>1.0000000000000002</v>
      </c>
      <c r="L33" s="57">
        <f t="shared" si="0"/>
        <v>-2.8158146612212557E-2</v>
      </c>
      <c r="N33" s="29">
        <f t="shared" si="1"/>
        <v>2.6979059382301598</v>
      </c>
      <c r="O33" s="146">
        <f t="shared" si="1"/>
        <v>2.4673852379392311</v>
      </c>
      <c r="P33" s="57">
        <f t="shared" si="7"/>
        <v>-8.544430590569492E-2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L5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27355.160000000003</v>
      </c>
      <c r="C39" s="147">
        <v>31887.350000000002</v>
      </c>
      <c r="D39" s="247">
        <f t="shared" ref="D39:D61" si="18">B39/$B$62</f>
        <v>0.28420673797195922</v>
      </c>
      <c r="E39" s="246">
        <f t="shared" ref="E39:E61" si="19">C39/$C$62</f>
        <v>0.31532748477001876</v>
      </c>
      <c r="F39" s="52">
        <f>(C39-B39)/B39</f>
        <v>0.16567952810365569</v>
      </c>
      <c r="H39" s="39">
        <v>5926.6840000000002</v>
      </c>
      <c r="I39" s="147">
        <v>6651.295000000001</v>
      </c>
      <c r="J39" s="247">
        <f t="shared" ref="J39:J61" si="20">H39/$H$62</f>
        <v>0.26684443436701932</v>
      </c>
      <c r="K39" s="246">
        <f t="shared" ref="K39:K61" si="21">I39/$I$62</f>
        <v>0.29015394839432362</v>
      </c>
      <c r="L39" s="52">
        <f t="shared" ref="L39:L62" si="22">(I39-H39)/H39</f>
        <v>0.12226246582405959</v>
      </c>
      <c r="N39" s="27">
        <f t="shared" ref="N39:O62" si="23">(H39/B39)*10</f>
        <v>2.1665689398270747</v>
      </c>
      <c r="O39" s="151">
        <f t="shared" si="23"/>
        <v>2.0858726109256494</v>
      </c>
      <c r="P39" s="61">
        <f t="shared" si="7"/>
        <v>-3.7246139468733501E-2</v>
      </c>
    </row>
    <row r="40" spans="1:16" ht="20.100000000000001" customHeight="1" x14ac:dyDescent="0.25">
      <c r="A40" s="38" t="s">
        <v>174</v>
      </c>
      <c r="B40" s="19">
        <v>15742.69</v>
      </c>
      <c r="C40" s="140">
        <v>17094.289999999997</v>
      </c>
      <c r="D40" s="247">
        <f t="shared" si="18"/>
        <v>0.16355885221668534</v>
      </c>
      <c r="E40" s="215">
        <f t="shared" si="19"/>
        <v>0.16904193887636579</v>
      </c>
      <c r="F40" s="52">
        <f t="shared" ref="F40:F62" si="24">(C40-B40)/B40</f>
        <v>8.5855720972717917E-2</v>
      </c>
      <c r="H40" s="19">
        <v>3088.65</v>
      </c>
      <c r="I40" s="140">
        <v>3406.4850000000001</v>
      </c>
      <c r="J40" s="247">
        <f t="shared" si="20"/>
        <v>0.13906411447070471</v>
      </c>
      <c r="K40" s="215">
        <f t="shared" si="21"/>
        <v>0.14860340323140644</v>
      </c>
      <c r="L40" s="52">
        <f t="shared" si="22"/>
        <v>0.10290418143849256</v>
      </c>
      <c r="N40" s="27">
        <f t="shared" si="23"/>
        <v>1.9619582167977645</v>
      </c>
      <c r="O40" s="152">
        <f t="shared" si="23"/>
        <v>1.9927619105560983</v>
      </c>
      <c r="P40" s="52">
        <f t="shared" si="7"/>
        <v>1.5700484085033398E-2</v>
      </c>
    </row>
    <row r="41" spans="1:16" ht="20.100000000000001" customHeight="1" x14ac:dyDescent="0.25">
      <c r="A41" s="38" t="s">
        <v>166</v>
      </c>
      <c r="B41" s="19">
        <v>12368.11</v>
      </c>
      <c r="C41" s="140">
        <v>12191.17</v>
      </c>
      <c r="D41" s="247">
        <f t="shared" si="18"/>
        <v>0.12849861590933367</v>
      </c>
      <c r="E41" s="215">
        <f t="shared" si="19"/>
        <v>0.12055598764098333</v>
      </c>
      <c r="F41" s="52">
        <f t="shared" si="24"/>
        <v>-1.4306147018420801E-2</v>
      </c>
      <c r="H41" s="19">
        <v>2990.2139999999999</v>
      </c>
      <c r="I41" s="140">
        <v>3093.2689999999998</v>
      </c>
      <c r="J41" s="247">
        <f t="shared" si="20"/>
        <v>0.13463210852246252</v>
      </c>
      <c r="K41" s="215">
        <f t="shared" si="21"/>
        <v>0.13493976944275676</v>
      </c>
      <c r="L41" s="52">
        <f t="shared" si="22"/>
        <v>3.4464088523430039E-2</v>
      </c>
      <c r="N41" s="27">
        <f t="shared" si="23"/>
        <v>2.4176806318831252</v>
      </c>
      <c r="O41" s="152">
        <f t="shared" si="23"/>
        <v>2.5373028183513147</v>
      </c>
      <c r="P41" s="52">
        <f t="shared" si="7"/>
        <v>4.9478076173781499E-2</v>
      </c>
    </row>
    <row r="42" spans="1:16" ht="20.100000000000001" customHeight="1" x14ac:dyDescent="0.25">
      <c r="A42" s="38" t="s">
        <v>176</v>
      </c>
      <c r="B42" s="19">
        <v>12320.36</v>
      </c>
      <c r="C42" s="140">
        <v>13481.27</v>
      </c>
      <c r="D42" s="247">
        <f t="shared" si="18"/>
        <v>0.12800251675516455</v>
      </c>
      <c r="E42" s="215">
        <f t="shared" si="19"/>
        <v>0.13331352277958222</v>
      </c>
      <c r="F42" s="52">
        <f t="shared" si="24"/>
        <v>9.4226954407176391E-2</v>
      </c>
      <c r="H42" s="19">
        <v>2759.3209999999999</v>
      </c>
      <c r="I42" s="140">
        <v>2996.4039999999995</v>
      </c>
      <c r="J42" s="247">
        <f t="shared" si="20"/>
        <v>0.12423632700546174</v>
      </c>
      <c r="K42" s="215">
        <f t="shared" si="21"/>
        <v>0.13071416191652072</v>
      </c>
      <c r="L42" s="52">
        <f t="shared" si="22"/>
        <v>8.592077543714545E-2</v>
      </c>
      <c r="N42" s="27">
        <f t="shared" si="23"/>
        <v>2.2396431597777986</v>
      </c>
      <c r="O42" s="152">
        <f t="shared" si="23"/>
        <v>2.2226422288107868</v>
      </c>
      <c r="P42" s="52">
        <f t="shared" si="7"/>
        <v>-7.5909105844783505E-3</v>
      </c>
    </row>
    <row r="43" spans="1:16" ht="20.100000000000001" customHeight="1" x14ac:dyDescent="0.25">
      <c r="A43" s="38" t="s">
        <v>179</v>
      </c>
      <c r="B43" s="19">
        <v>7531.0099999999993</v>
      </c>
      <c r="C43" s="140">
        <v>6747.01</v>
      </c>
      <c r="D43" s="247">
        <f t="shared" si="18"/>
        <v>7.824351185422436E-2</v>
      </c>
      <c r="E43" s="215">
        <f t="shared" si="19"/>
        <v>6.6719802461420105E-2</v>
      </c>
      <c r="F43" s="52">
        <f t="shared" si="24"/>
        <v>-0.10410290253232955</v>
      </c>
      <c r="H43" s="19">
        <v>2275.9749999999999</v>
      </c>
      <c r="I43" s="140">
        <v>1928.6369999999997</v>
      </c>
      <c r="J43" s="247">
        <f t="shared" si="20"/>
        <v>0.10247404138781091</v>
      </c>
      <c r="K43" s="215">
        <f t="shared" si="21"/>
        <v>8.41342386060734E-2</v>
      </c>
      <c r="L43" s="52">
        <f t="shared" si="22"/>
        <v>-0.15261063939630276</v>
      </c>
      <c r="N43" s="27">
        <f t="shared" si="23"/>
        <v>3.0221378009058548</v>
      </c>
      <c r="O43" s="152">
        <f t="shared" si="23"/>
        <v>2.8585062123814842</v>
      </c>
      <c r="P43" s="52">
        <f t="shared" si="7"/>
        <v>-5.4144317468026691E-2</v>
      </c>
    </row>
    <row r="44" spans="1:16" ht="20.100000000000001" customHeight="1" x14ac:dyDescent="0.25">
      <c r="A44" s="38" t="s">
        <v>173</v>
      </c>
      <c r="B44" s="19">
        <v>4258.17</v>
      </c>
      <c r="C44" s="140">
        <v>3791.32</v>
      </c>
      <c r="D44" s="247">
        <f t="shared" si="18"/>
        <v>4.4240304404363107E-2</v>
      </c>
      <c r="E44" s="215">
        <f t="shared" si="19"/>
        <v>3.749158834328558E-2</v>
      </c>
      <c r="F44" s="52">
        <f t="shared" si="24"/>
        <v>-0.10963629916137681</v>
      </c>
      <c r="H44" s="19">
        <v>1036.8610000000001</v>
      </c>
      <c r="I44" s="140">
        <v>996.9799999999999</v>
      </c>
      <c r="J44" s="247">
        <f t="shared" si="20"/>
        <v>4.6683877031780674E-2</v>
      </c>
      <c r="K44" s="215">
        <f t="shared" si="21"/>
        <v>4.3491934047455827E-2</v>
      </c>
      <c r="L44" s="52">
        <f t="shared" si="22"/>
        <v>-3.8463207700935996E-2</v>
      </c>
      <c r="N44" s="27">
        <f t="shared" si="23"/>
        <v>2.4349920270914502</v>
      </c>
      <c r="O44" s="152">
        <f t="shared" si="23"/>
        <v>2.6296382262642033</v>
      </c>
      <c r="P44" s="52">
        <f t="shared" si="7"/>
        <v>7.9937099180260596E-2</v>
      </c>
    </row>
    <row r="45" spans="1:16" ht="20.100000000000001" customHeight="1" x14ac:dyDescent="0.25">
      <c r="A45" s="38" t="s">
        <v>191</v>
      </c>
      <c r="B45" s="19">
        <v>3915.4300000000003</v>
      </c>
      <c r="C45" s="140">
        <v>3849.25</v>
      </c>
      <c r="D45" s="247">
        <f t="shared" si="18"/>
        <v>4.0679403376092417E-2</v>
      </c>
      <c r="E45" s="215">
        <f t="shared" si="19"/>
        <v>3.8064446269476603E-2</v>
      </c>
      <c r="F45" s="52">
        <f t="shared" si="24"/>
        <v>-1.6902358106261711E-2</v>
      </c>
      <c r="H45" s="19">
        <v>877.46599999999989</v>
      </c>
      <c r="I45" s="140">
        <v>860.80600000000004</v>
      </c>
      <c r="J45" s="247">
        <f t="shared" si="20"/>
        <v>3.950723852432337E-2</v>
      </c>
      <c r="K45" s="215">
        <f t="shared" si="21"/>
        <v>3.7551523380262658E-2</v>
      </c>
      <c r="L45" s="52">
        <f t="shared" si="22"/>
        <v>-1.8986490644651594E-2</v>
      </c>
      <c r="N45" s="27">
        <f t="shared" si="23"/>
        <v>2.241046321859923</v>
      </c>
      <c r="O45" s="152">
        <f t="shared" si="23"/>
        <v>2.2362953822173153</v>
      </c>
      <c r="P45" s="52">
        <f t="shared" si="7"/>
        <v>-2.1199649450640463E-3</v>
      </c>
    </row>
    <row r="46" spans="1:16" ht="20.100000000000001" customHeight="1" x14ac:dyDescent="0.25">
      <c r="A46" s="38" t="s">
        <v>190</v>
      </c>
      <c r="B46" s="19">
        <v>2541.5199999999995</v>
      </c>
      <c r="C46" s="140">
        <v>2208.6299999999997</v>
      </c>
      <c r="D46" s="247">
        <f t="shared" si="18"/>
        <v>2.6405150205317519E-2</v>
      </c>
      <c r="E46" s="215">
        <f t="shared" si="19"/>
        <v>2.1840690514815637E-2</v>
      </c>
      <c r="F46" s="52">
        <f t="shared" si="24"/>
        <v>-0.13098067298309671</v>
      </c>
      <c r="H46" s="19">
        <v>555.41100000000006</v>
      </c>
      <c r="I46" s="140">
        <v>544.87800000000004</v>
      </c>
      <c r="J46" s="247">
        <f t="shared" si="20"/>
        <v>2.5006957370465602E-2</v>
      </c>
      <c r="K46" s="215">
        <f t="shared" si="21"/>
        <v>2.3769582178087466E-2</v>
      </c>
      <c r="L46" s="52">
        <f t="shared" si="22"/>
        <v>-1.8964334519842089E-2</v>
      </c>
      <c r="N46" s="27">
        <f t="shared" si="23"/>
        <v>2.1853497119833807</v>
      </c>
      <c r="O46" s="152">
        <f t="shared" si="23"/>
        <v>2.4670406541611776</v>
      </c>
      <c r="P46" s="52">
        <f t="shared" si="7"/>
        <v>0.12889970910977891</v>
      </c>
    </row>
    <row r="47" spans="1:16" ht="20.100000000000001" customHeight="1" x14ac:dyDescent="0.25">
      <c r="A47" s="38" t="s">
        <v>175</v>
      </c>
      <c r="B47" s="19">
        <v>1002.03</v>
      </c>
      <c r="C47" s="140">
        <v>2053.7399999999998</v>
      </c>
      <c r="D47" s="247">
        <f t="shared" si="18"/>
        <v>1.0410601789572507E-2</v>
      </c>
      <c r="E47" s="215">
        <f t="shared" si="19"/>
        <v>2.03090149721309E-2</v>
      </c>
      <c r="F47" s="52">
        <f t="shared" si="24"/>
        <v>1.0495793539115594</v>
      </c>
      <c r="H47" s="19">
        <v>334.90899999999999</v>
      </c>
      <c r="I47" s="140">
        <v>486.488</v>
      </c>
      <c r="J47" s="247">
        <f t="shared" si="20"/>
        <v>1.5079022716484303E-2</v>
      </c>
      <c r="K47" s="215">
        <f t="shared" si="21"/>
        <v>2.1222395645728795E-2</v>
      </c>
      <c r="L47" s="52">
        <f t="shared" si="22"/>
        <v>0.45259757128055683</v>
      </c>
      <c r="N47" s="27">
        <f t="shared" ref="N47:N48" si="25">(H47/B47)*10</f>
        <v>3.3423051206051713</v>
      </c>
      <c r="O47" s="152">
        <f t="shared" ref="O47:O48" si="26">(I47/C47)*10</f>
        <v>2.3687905966675435</v>
      </c>
      <c r="P47" s="52">
        <f t="shared" ref="P47:P48" si="27">(O47-N47)/N47</f>
        <v>-0.29127039238157865</v>
      </c>
    </row>
    <row r="48" spans="1:16" ht="20.100000000000001" customHeight="1" x14ac:dyDescent="0.25">
      <c r="A48" s="38" t="s">
        <v>195</v>
      </c>
      <c r="B48" s="19">
        <v>1249.3699999999999</v>
      </c>
      <c r="C48" s="140">
        <v>1907.62</v>
      </c>
      <c r="D48" s="247">
        <f t="shared" si="18"/>
        <v>1.2980343460613157E-2</v>
      </c>
      <c r="E48" s="215">
        <f t="shared" si="19"/>
        <v>1.8864064166416561E-2</v>
      </c>
      <c r="F48" s="52">
        <f t="shared" si="24"/>
        <v>0.52686554023227716</v>
      </c>
      <c r="H48" s="19">
        <v>213.26</v>
      </c>
      <c r="I48" s="140">
        <v>341.024</v>
      </c>
      <c r="J48" s="247">
        <f t="shared" si="20"/>
        <v>9.6018691182304522E-3</v>
      </c>
      <c r="K48" s="215">
        <f t="shared" si="21"/>
        <v>1.4876721014062046E-2</v>
      </c>
      <c r="L48" s="52">
        <f t="shared" si="22"/>
        <v>0.59909969051861589</v>
      </c>
      <c r="N48" s="27">
        <f t="shared" si="25"/>
        <v>1.7069402979101467</v>
      </c>
      <c r="O48" s="152">
        <f t="shared" si="26"/>
        <v>1.7876935658045103</v>
      </c>
      <c r="P48" s="52">
        <f t="shared" si="27"/>
        <v>4.7308782851533865E-2</v>
      </c>
    </row>
    <row r="49" spans="1:16" ht="20.100000000000001" customHeight="1" x14ac:dyDescent="0.25">
      <c r="A49" s="38" t="s">
        <v>183</v>
      </c>
      <c r="B49" s="19">
        <v>1549.8</v>
      </c>
      <c r="C49" s="140">
        <v>1026.3899999999999</v>
      </c>
      <c r="D49" s="247">
        <f t="shared" si="18"/>
        <v>1.6101664275001218E-2</v>
      </c>
      <c r="E49" s="215">
        <f t="shared" si="19"/>
        <v>1.0149760864201619E-2</v>
      </c>
      <c r="F49" s="52">
        <f t="shared" si="24"/>
        <v>-0.33772744870305854</v>
      </c>
      <c r="H49" s="19">
        <v>461.05100000000004</v>
      </c>
      <c r="I49" s="140">
        <v>318.39700000000005</v>
      </c>
      <c r="J49" s="247">
        <f t="shared" si="20"/>
        <v>2.075847021864986E-2</v>
      </c>
      <c r="K49" s="215">
        <f t="shared" si="21"/>
        <v>1.3889648062055204E-2</v>
      </c>
      <c r="L49" s="52">
        <f t="shared" si="22"/>
        <v>-0.30941045567627007</v>
      </c>
      <c r="N49" s="27">
        <f t="shared" si="23"/>
        <v>2.974906439540586</v>
      </c>
      <c r="O49" s="152">
        <f t="shared" si="23"/>
        <v>3.1021054375042634</v>
      </c>
      <c r="P49" s="52">
        <f t="shared" si="7"/>
        <v>4.2757310372194664E-2</v>
      </c>
    </row>
    <row r="50" spans="1:16" ht="20.100000000000001" customHeight="1" x14ac:dyDescent="0.25">
      <c r="A50" s="38" t="s">
        <v>194</v>
      </c>
      <c r="B50" s="19">
        <v>1367.8999999999999</v>
      </c>
      <c r="C50" s="140">
        <v>1121.1299999999999</v>
      </c>
      <c r="D50" s="247">
        <f t="shared" si="18"/>
        <v>1.4211812209171611E-2</v>
      </c>
      <c r="E50" s="215">
        <f t="shared" si="19"/>
        <v>1.1086625354575124E-2</v>
      </c>
      <c r="F50" s="52">
        <f t="shared" si="24"/>
        <v>-0.18040061407997662</v>
      </c>
      <c r="H50" s="19">
        <v>342.85100000000006</v>
      </c>
      <c r="I50" s="140">
        <v>292.94400000000002</v>
      </c>
      <c r="J50" s="247">
        <f t="shared" si="20"/>
        <v>1.5436605219236751E-2</v>
      </c>
      <c r="K50" s="215">
        <f t="shared" si="21"/>
        <v>1.2779294597281693E-2</v>
      </c>
      <c r="L50" s="52">
        <f t="shared" si="22"/>
        <v>-0.14556469136738709</v>
      </c>
      <c r="N50" s="27">
        <f t="shared" si="23"/>
        <v>2.5064039768988966</v>
      </c>
      <c r="O50" s="152">
        <f t="shared" si="23"/>
        <v>2.6129351636295528</v>
      </c>
      <c r="P50" s="52">
        <f t="shared" si="7"/>
        <v>4.2503597868713987E-2</v>
      </c>
    </row>
    <row r="51" spans="1:16" ht="20.100000000000001" customHeight="1" x14ac:dyDescent="0.25">
      <c r="A51" s="38" t="s">
        <v>180</v>
      </c>
      <c r="B51" s="19">
        <v>1153.1099999999999</v>
      </c>
      <c r="C51" s="140">
        <v>833.41</v>
      </c>
      <c r="D51" s="247">
        <f t="shared" si="18"/>
        <v>1.1980249123852531E-2</v>
      </c>
      <c r="E51" s="215">
        <f t="shared" si="19"/>
        <v>8.2414210990308483E-3</v>
      </c>
      <c r="F51" s="52">
        <f t="shared" si="24"/>
        <v>-0.27725021897303809</v>
      </c>
      <c r="H51" s="19">
        <v>329.87200000000001</v>
      </c>
      <c r="I51" s="140">
        <v>222.61100000000005</v>
      </c>
      <c r="J51" s="247">
        <f t="shared" si="20"/>
        <v>1.4852235626788503E-2</v>
      </c>
      <c r="K51" s="215">
        <f t="shared" si="21"/>
        <v>9.7111104838995682E-3</v>
      </c>
      <c r="L51" s="52">
        <f t="shared" si="22"/>
        <v>-0.32515945578891198</v>
      </c>
      <c r="N51" s="27">
        <f t="shared" si="23"/>
        <v>2.8607158033492035</v>
      </c>
      <c r="O51" s="152">
        <f t="shared" si="23"/>
        <v>2.671086260064075</v>
      </c>
      <c r="P51" s="52">
        <f t="shared" si="7"/>
        <v>-6.6287445632704348E-2</v>
      </c>
    </row>
    <row r="52" spans="1:16" ht="20.100000000000001" customHeight="1" x14ac:dyDescent="0.25">
      <c r="A52" s="38" t="s">
        <v>184</v>
      </c>
      <c r="B52" s="19">
        <v>798.99</v>
      </c>
      <c r="C52" s="140">
        <v>628.75</v>
      </c>
      <c r="D52" s="247">
        <f t="shared" si="18"/>
        <v>8.3011154594678175E-3</v>
      </c>
      <c r="E52" s="215">
        <f t="shared" si="19"/>
        <v>6.2175802018402055E-3</v>
      </c>
      <c r="F52" s="52">
        <f t="shared" si="24"/>
        <v>-0.21306899961201017</v>
      </c>
      <c r="H52" s="19">
        <v>241.36800000000002</v>
      </c>
      <c r="I52" s="140">
        <v>202.29899999999998</v>
      </c>
      <c r="J52" s="247">
        <f t="shared" si="20"/>
        <v>1.0867410416060434E-2</v>
      </c>
      <c r="K52" s="215">
        <f t="shared" si="21"/>
        <v>8.8250263454294643E-3</v>
      </c>
      <c r="L52" s="52">
        <f t="shared" si="22"/>
        <v>-0.16186487023963425</v>
      </c>
      <c r="N52" s="27">
        <f t="shared" si="23"/>
        <v>3.0209139038035522</v>
      </c>
      <c r="O52" s="152">
        <f t="shared" si="23"/>
        <v>3.2174791252485084</v>
      </c>
      <c r="P52" s="52">
        <f t="shared" si="7"/>
        <v>6.5068130937947694E-2</v>
      </c>
    </row>
    <row r="53" spans="1:16" ht="20.100000000000001" customHeight="1" x14ac:dyDescent="0.25">
      <c r="A53" s="38" t="s">
        <v>197</v>
      </c>
      <c r="B53" s="19">
        <v>1781.9599999999998</v>
      </c>
      <c r="C53" s="140">
        <v>794.04</v>
      </c>
      <c r="D53" s="247">
        <f t="shared" si="18"/>
        <v>1.8513693167815957E-2</v>
      </c>
      <c r="E53" s="215">
        <f t="shared" si="19"/>
        <v>7.8520992182412666E-3</v>
      </c>
      <c r="F53" s="52">
        <f t="shared" si="24"/>
        <v>-0.55440077218343842</v>
      </c>
      <c r="H53" s="19">
        <v>412.90500000000003</v>
      </c>
      <c r="I53" s="140">
        <v>188.52</v>
      </c>
      <c r="J53" s="247">
        <f t="shared" si="20"/>
        <v>1.8590733228279779E-2</v>
      </c>
      <c r="K53" s="215">
        <f t="shared" si="21"/>
        <v>8.223935692417474E-3</v>
      </c>
      <c r="L53" s="52">
        <f t="shared" si="22"/>
        <v>-0.54343008682384564</v>
      </c>
      <c r="N53" s="27">
        <f t="shared" si="23"/>
        <v>2.3171395541987478</v>
      </c>
      <c r="O53" s="152">
        <f t="shared" si="23"/>
        <v>2.3741876983527281</v>
      </c>
      <c r="P53" s="52">
        <f t="shared" si="7"/>
        <v>2.4620072645433384E-2</v>
      </c>
    </row>
    <row r="54" spans="1:16" ht="20.100000000000001" customHeight="1" x14ac:dyDescent="0.25">
      <c r="A54" s="38" t="s">
        <v>200</v>
      </c>
      <c r="B54" s="19">
        <v>3.95</v>
      </c>
      <c r="C54" s="140">
        <v>321.40000000000003</v>
      </c>
      <c r="D54" s="247">
        <f t="shared" si="18"/>
        <v>4.1038568774199779E-5</v>
      </c>
      <c r="E54" s="215">
        <f t="shared" si="19"/>
        <v>3.1782588896563696E-3</v>
      </c>
      <c r="F54" s="52">
        <f t="shared" si="24"/>
        <v>80.367088607594951</v>
      </c>
      <c r="H54" s="19">
        <v>1.3820000000000001</v>
      </c>
      <c r="I54" s="140">
        <v>72.431000000000012</v>
      </c>
      <c r="J54" s="247">
        <f t="shared" si="20"/>
        <v>6.2223497708874077E-5</v>
      </c>
      <c r="K54" s="215">
        <f t="shared" si="21"/>
        <v>3.1597065888897208E-3</v>
      </c>
      <c r="L54" s="52">
        <f t="shared" si="22"/>
        <v>51.410274963820548</v>
      </c>
      <c r="N54" s="27">
        <f t="shared" si="23"/>
        <v>3.4987341772151899</v>
      </c>
      <c r="O54" s="152">
        <f t="shared" si="23"/>
        <v>2.2536092097075295</v>
      </c>
      <c r="P54" s="52">
        <f t="shared" si="7"/>
        <v>-0.35587869910674808</v>
      </c>
    </row>
    <row r="55" spans="1:16" ht="20.100000000000001" customHeight="1" x14ac:dyDescent="0.25">
      <c r="A55" s="38" t="s">
        <v>193</v>
      </c>
      <c r="B55" s="19">
        <v>567.20000000000005</v>
      </c>
      <c r="C55" s="140">
        <v>230.57000000000005</v>
      </c>
      <c r="D55" s="247">
        <f t="shared" si="18"/>
        <v>5.8929306857534464E-3</v>
      </c>
      <c r="E55" s="215">
        <f t="shared" si="19"/>
        <v>2.2800595898819827E-3</v>
      </c>
      <c r="F55" s="52">
        <f t="shared" si="24"/>
        <v>-0.59349435825105779</v>
      </c>
      <c r="H55" s="19">
        <v>146.084</v>
      </c>
      <c r="I55" s="140">
        <v>67.844000000000008</v>
      </c>
      <c r="J55" s="247">
        <f t="shared" si="20"/>
        <v>6.5773208678025765E-3</v>
      </c>
      <c r="K55" s="215">
        <f t="shared" si="21"/>
        <v>2.9596047799510458E-3</v>
      </c>
      <c r="L55" s="52">
        <f t="shared" si="22"/>
        <v>-0.53558226773637085</v>
      </c>
      <c r="N55" s="27">
        <f t="shared" ref="N55:N56" si="28">(H55/B55)*10</f>
        <v>2.5755289139633284</v>
      </c>
      <c r="O55" s="152">
        <f t="shared" ref="O55:O56" si="29">(I55/C55)*10</f>
        <v>2.9424469792253976</v>
      </c>
      <c r="P55" s="52">
        <f t="shared" ref="P55:P56" si="30">(O55-N55)/N55</f>
        <v>0.14246319009381292</v>
      </c>
    </row>
    <row r="56" spans="1:16" ht="20.100000000000001" customHeight="1" x14ac:dyDescent="0.25">
      <c r="A56" s="38" t="s">
        <v>192</v>
      </c>
      <c r="B56" s="19">
        <v>105.45</v>
      </c>
      <c r="C56" s="140">
        <v>218.53</v>
      </c>
      <c r="D56" s="247">
        <f t="shared" si="18"/>
        <v>1.0955739436049028E-3</v>
      </c>
      <c r="E56" s="215">
        <f t="shared" si="19"/>
        <v>2.160998491464239E-3</v>
      </c>
      <c r="F56" s="52">
        <f t="shared" si="24"/>
        <v>1.0723565670934092</v>
      </c>
      <c r="H56" s="19">
        <v>36.105999999999995</v>
      </c>
      <c r="I56" s="140">
        <v>57.216000000000008</v>
      </c>
      <c r="J56" s="247">
        <f t="shared" si="20"/>
        <v>1.6256451579425523E-3</v>
      </c>
      <c r="K56" s="215">
        <f t="shared" si="21"/>
        <v>2.4959723349106634E-3</v>
      </c>
      <c r="L56" s="52">
        <f t="shared" ref="L56:L57" si="31">(I56-H56)/H56</f>
        <v>0.58466736830443744</v>
      </c>
      <c r="N56" s="27">
        <f t="shared" si="28"/>
        <v>3.4239924134660971</v>
      </c>
      <c r="O56" s="152">
        <f t="shared" si="29"/>
        <v>2.61822175445019</v>
      </c>
      <c r="P56" s="52">
        <f t="shared" si="30"/>
        <v>-0.23533073725482584</v>
      </c>
    </row>
    <row r="57" spans="1:16" ht="20.100000000000001" customHeight="1" x14ac:dyDescent="0.25">
      <c r="A57" s="38" t="s">
        <v>196</v>
      </c>
      <c r="B57" s="19">
        <v>252.75</v>
      </c>
      <c r="C57" s="140">
        <v>200.93</v>
      </c>
      <c r="D57" s="247">
        <f t="shared" si="18"/>
        <v>2.6259489259946819E-3</v>
      </c>
      <c r="E57" s="215">
        <f t="shared" si="19"/>
        <v>1.9869556897904612E-3</v>
      </c>
      <c r="F57" s="52">
        <f t="shared" si="24"/>
        <v>-0.20502472799208701</v>
      </c>
      <c r="H57" s="19">
        <v>60.286000000000001</v>
      </c>
      <c r="I57" s="140">
        <v>56.092000000000006</v>
      </c>
      <c r="J57" s="247">
        <f t="shared" si="20"/>
        <v>2.7143312466549802E-3</v>
      </c>
      <c r="K57" s="215">
        <f t="shared" si="21"/>
        <v>2.4469393213403406E-3</v>
      </c>
      <c r="L57" s="52">
        <f t="shared" si="31"/>
        <v>-6.9568390671134184E-2</v>
      </c>
      <c r="N57" s="27">
        <f t="shared" ref="N57:N58" si="32">(H57/B57)*10</f>
        <v>2.3852027695351139</v>
      </c>
      <c r="O57" s="152">
        <f t="shared" ref="O57:O58" si="33">(I57/C57)*10</f>
        <v>2.7916189717812174</v>
      </c>
      <c r="P57" s="52">
        <f t="shared" ref="P57:P58" si="34">(O57-N57)/N57</f>
        <v>0.17039062986050271</v>
      </c>
    </row>
    <row r="58" spans="1:16" ht="20.100000000000001" customHeight="1" x14ac:dyDescent="0.25">
      <c r="A58" s="38" t="s">
        <v>198</v>
      </c>
      <c r="B58" s="19">
        <v>130.01</v>
      </c>
      <c r="C58" s="140">
        <v>138.69</v>
      </c>
      <c r="D58" s="247">
        <f t="shared" si="18"/>
        <v>1.3507403357806867E-3</v>
      </c>
      <c r="E58" s="215">
        <f t="shared" si="19"/>
        <v>1.3714770547804663E-3</v>
      </c>
      <c r="F58" s="52">
        <f t="shared" si="24"/>
        <v>6.6764095069610091E-2</v>
      </c>
      <c r="H58" s="19">
        <v>43.235999999999997</v>
      </c>
      <c r="I58" s="140">
        <v>45.875</v>
      </c>
      <c r="J58" s="247">
        <f t="shared" si="20"/>
        <v>1.94666797897314E-3</v>
      </c>
      <c r="K58" s="215">
        <f t="shared" si="21"/>
        <v>2.0012362077745155E-3</v>
      </c>
      <c r="L58" s="52">
        <f t="shared" si="22"/>
        <v>6.103709871403467E-2</v>
      </c>
      <c r="N58" s="27">
        <f t="shared" si="32"/>
        <v>3.3255903392046764</v>
      </c>
      <c r="O58" s="152">
        <f t="shared" si="33"/>
        <v>3.3077366789242197</v>
      </c>
      <c r="P58" s="52">
        <f t="shared" si="34"/>
        <v>-5.3685687229673637E-3</v>
      </c>
    </row>
    <row r="59" spans="1:16" ht="20.100000000000001" customHeight="1" x14ac:dyDescent="0.25">
      <c r="A59" s="38" t="s">
        <v>185</v>
      </c>
      <c r="B59" s="19">
        <v>41.339999999999996</v>
      </c>
      <c r="C59" s="140">
        <v>175.14000000000001</v>
      </c>
      <c r="D59" s="247">
        <f t="shared" ref="D59" si="35">B59/$B$62</f>
        <v>4.2950238813301738E-4</v>
      </c>
      <c r="E59" s="215">
        <f t="shared" ref="E59" si="36">C59/$C$62</f>
        <v>1.7319236525650795E-3</v>
      </c>
      <c r="F59" s="52">
        <f t="shared" si="24"/>
        <v>3.2365747460087086</v>
      </c>
      <c r="H59" s="19">
        <v>16.117000000000001</v>
      </c>
      <c r="I59" s="140">
        <v>42.870000000000005</v>
      </c>
      <c r="J59" s="247">
        <f t="shared" ref="J59:J60" si="37">H59/$H$62</f>
        <v>7.2565565309256415E-4</v>
      </c>
      <c r="K59" s="215">
        <f t="shared" ref="K59:K60" si="38">I59/$I$62</f>
        <v>1.8701470567257434E-3</v>
      </c>
      <c r="L59" s="52">
        <f t="shared" si="22"/>
        <v>1.6599243035304339</v>
      </c>
      <c r="N59" s="27">
        <f t="shared" ref="N59:N60" si="39">(H59/B59)*10</f>
        <v>3.8986453797774558</v>
      </c>
      <c r="O59" s="152">
        <f t="shared" ref="O59:O60" si="40">(I59/C59)*10</f>
        <v>2.4477560808496062</v>
      </c>
      <c r="P59" s="52">
        <f t="shared" ref="P59:P60" si="41">(O59-N59)/N59</f>
        <v>-0.37215215994091516</v>
      </c>
    </row>
    <row r="60" spans="1:16" ht="20.100000000000001" customHeight="1" x14ac:dyDescent="0.25">
      <c r="A60" s="38" t="s">
        <v>199</v>
      </c>
      <c r="B60" s="19">
        <v>131.19999999999999</v>
      </c>
      <c r="C60" s="140">
        <v>145.44</v>
      </c>
      <c r="D60" s="247">
        <f t="shared" si="18"/>
        <v>1.363103853968357E-3</v>
      </c>
      <c r="E60" s="215">
        <f t="shared" si="19"/>
        <v>1.4382264247405796E-3</v>
      </c>
      <c r="F60" s="52">
        <f t="shared" si="24"/>
        <v>0.10853658536585374</v>
      </c>
      <c r="H60" s="19">
        <v>30.036999999999999</v>
      </c>
      <c r="I60" s="140">
        <v>27.652000000000001</v>
      </c>
      <c r="J60" s="247">
        <f t="shared" si="37"/>
        <v>1.3523930540386762E-3</v>
      </c>
      <c r="K60" s="215">
        <f t="shared" si="38"/>
        <v>1.2062819317140252E-3</v>
      </c>
      <c r="L60" s="52">
        <f t="shared" si="22"/>
        <v>-7.9402070779372044E-2</v>
      </c>
      <c r="N60" s="27">
        <f t="shared" si="39"/>
        <v>2.2894054878048782</v>
      </c>
      <c r="O60" s="152">
        <f t="shared" si="40"/>
        <v>1.9012651265126512</v>
      </c>
      <c r="P60" s="52">
        <f t="shared" si="41"/>
        <v>-0.16953762160515423</v>
      </c>
    </row>
    <row r="61" spans="1:16" ht="20.100000000000001" customHeight="1" thickBot="1" x14ac:dyDescent="0.3">
      <c r="A61" s="8" t="s">
        <v>17</v>
      </c>
      <c r="B61" s="19">
        <f>B62-SUM(B39:B60)</f>
        <v>83.410000000003492</v>
      </c>
      <c r="C61" s="140">
        <f>C62-SUM(C39:C60)</f>
        <v>78.479999999995925</v>
      </c>
      <c r="D61" s="247">
        <f t="shared" si="18"/>
        <v>8.6658911935598643E-4</v>
      </c>
      <c r="E61" s="215">
        <f t="shared" si="19"/>
        <v>7.7607267473621313E-4</v>
      </c>
      <c r="F61" s="52">
        <f t="shared" si="24"/>
        <v>-5.9105622827087409E-2</v>
      </c>
      <c r="H61" s="19">
        <f>H62-SUM(H39:H60)</f>
        <v>30.213000000007014</v>
      </c>
      <c r="I61" s="140">
        <f>I62-SUM(I39:I60)</f>
        <v>22.314000000002125</v>
      </c>
      <c r="J61" s="247">
        <f t="shared" si="20"/>
        <v>1.3603173200279659E-3</v>
      </c>
      <c r="K61" s="215">
        <f t="shared" si="21"/>
        <v>9.7341874093263847E-4</v>
      </c>
      <c r="L61" s="52">
        <f t="shared" si="22"/>
        <v>-0.26144374937950737</v>
      </c>
      <c r="N61" s="27">
        <f t="shared" si="23"/>
        <v>3.6222275506540882</v>
      </c>
      <c r="O61" s="152">
        <f t="shared" si="23"/>
        <v>2.8432721712542408</v>
      </c>
      <c r="P61" s="52">
        <f t="shared" si="7"/>
        <v>-0.21504871477750936</v>
      </c>
    </row>
    <row r="62" spans="1:16" ht="26.25" customHeight="1" thickBot="1" x14ac:dyDescent="0.3">
      <c r="A62" s="12" t="s">
        <v>18</v>
      </c>
      <c r="B62" s="17">
        <v>96250.919999999984</v>
      </c>
      <c r="C62" s="145">
        <v>101124.55</v>
      </c>
      <c r="D62" s="253">
        <f>SUM(D39:D61)</f>
        <v>1.0000000000000002</v>
      </c>
      <c r="E62" s="254">
        <f>SUM(E39:E61)</f>
        <v>0.99999999999999967</v>
      </c>
      <c r="F62" s="57">
        <f t="shared" si="24"/>
        <v>5.0634632894937734E-2</v>
      </c>
      <c r="G62" s="1"/>
      <c r="H62" s="17">
        <v>22210.259000000002</v>
      </c>
      <c r="I62" s="145">
        <v>22923.331000000006</v>
      </c>
      <c r="J62" s="253">
        <f>SUM(J39:J61)</f>
        <v>1.0000000000000002</v>
      </c>
      <c r="K62" s="254">
        <f>SUM(K39:K61)</f>
        <v>0.99999999999999978</v>
      </c>
      <c r="L62" s="57">
        <f t="shared" si="22"/>
        <v>3.2105523848236242E-2</v>
      </c>
      <c r="M62" s="1"/>
      <c r="N62" s="29">
        <f t="shared" si="23"/>
        <v>2.3075373201627585</v>
      </c>
      <c r="O62" s="146">
        <f t="shared" si="23"/>
        <v>2.266841335758726</v>
      </c>
      <c r="P62" s="57">
        <f t="shared" si="7"/>
        <v>-1.7636111038569036E-2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L37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167</v>
      </c>
      <c r="B68" s="39">
        <v>37589.47</v>
      </c>
      <c r="C68" s="147">
        <v>39387.040000000001</v>
      </c>
      <c r="D68" s="247">
        <f>B68/$B$96</f>
        <v>0.28677782980048944</v>
      </c>
      <c r="E68" s="246">
        <f>C68/$C$96</f>
        <v>0.28045275411559212</v>
      </c>
      <c r="F68" s="61">
        <f t="shared" ref="F68:F94" si="42">(C68-B68)/B68</f>
        <v>4.7821105219094592E-2</v>
      </c>
      <c r="H68" s="19">
        <v>11090.268999999998</v>
      </c>
      <c r="I68" s="147">
        <v>11186.621999999999</v>
      </c>
      <c r="J68" s="245">
        <f>H68/$H$96</f>
        <v>0.2834921489916794</v>
      </c>
      <c r="K68" s="246">
        <f>I68/$I$96</f>
        <v>0.30497734280104566</v>
      </c>
      <c r="L68" s="61">
        <f t="shared" ref="L68:L96" si="43">(I68-H68)/H68</f>
        <v>8.6880669891777184E-3</v>
      </c>
      <c r="N68" s="41">
        <f t="shared" ref="N68:O96" si="44">(H68/B68)*10</f>
        <v>2.9503658870423015</v>
      </c>
      <c r="O68" s="149">
        <f t="shared" si="44"/>
        <v>2.8401783937051372</v>
      </c>
      <c r="P68" s="61">
        <f t="shared" si="7"/>
        <v>-3.7347060519204146E-2</v>
      </c>
    </row>
    <row r="69" spans="1:16" ht="20.100000000000001" customHeight="1" x14ac:dyDescent="0.25">
      <c r="A69" s="38" t="s">
        <v>178</v>
      </c>
      <c r="B69" s="19">
        <v>34182.230000000003</v>
      </c>
      <c r="C69" s="140">
        <v>37345.279999999999</v>
      </c>
      <c r="D69" s="247">
        <f t="shared" ref="D69:D95" si="45">B69/$B$96</f>
        <v>0.2607832921597773</v>
      </c>
      <c r="E69" s="215">
        <f t="shared" ref="E69:E95" si="46">C69/$C$96</f>
        <v>0.26591454014360916</v>
      </c>
      <c r="F69" s="52">
        <f t="shared" si="42"/>
        <v>9.2534922385110491E-2</v>
      </c>
      <c r="H69" s="19">
        <v>10720.35</v>
      </c>
      <c r="I69" s="140">
        <v>6985.0750000000007</v>
      </c>
      <c r="J69" s="214">
        <f t="shared" ref="J69:J96" si="47">H69/$H$96</f>
        <v>0.27403618969413196</v>
      </c>
      <c r="K69" s="215">
        <f t="shared" ref="K69:K96" si="48">I69/$I$96</f>
        <v>0.190431893807265</v>
      </c>
      <c r="L69" s="52">
        <f t="shared" si="43"/>
        <v>-0.34842845616047979</v>
      </c>
      <c r="N69" s="40">
        <f t="shared" si="44"/>
        <v>3.1362348214262203</v>
      </c>
      <c r="O69" s="143">
        <f t="shared" si="44"/>
        <v>1.870403702957911</v>
      </c>
      <c r="P69" s="52">
        <f t="shared" si="7"/>
        <v>-0.40361490466860689</v>
      </c>
    </row>
    <row r="70" spans="1:16" ht="20.100000000000001" customHeight="1" x14ac:dyDescent="0.25">
      <c r="A70" s="38" t="s">
        <v>168</v>
      </c>
      <c r="B70" s="19">
        <v>17331.739999999998</v>
      </c>
      <c r="C70" s="140">
        <v>18999.68</v>
      </c>
      <c r="D70" s="247">
        <f t="shared" si="45"/>
        <v>0.13222742390000003</v>
      </c>
      <c r="E70" s="215">
        <f t="shared" si="46"/>
        <v>0.13528593627027907</v>
      </c>
      <c r="F70" s="52">
        <f t="shared" si="42"/>
        <v>9.6236154015696199E-2</v>
      </c>
      <c r="H70" s="19">
        <v>4333.2529999999997</v>
      </c>
      <c r="I70" s="140">
        <v>4611.6390000000001</v>
      </c>
      <c r="J70" s="214">
        <f t="shared" si="47"/>
        <v>0.11076766533748117</v>
      </c>
      <c r="K70" s="215">
        <f t="shared" si="48"/>
        <v>0.12572565768090416</v>
      </c>
      <c r="L70" s="52">
        <f t="shared" si="43"/>
        <v>6.4244114063960828E-2</v>
      </c>
      <c r="N70" s="40">
        <f t="shared" si="44"/>
        <v>2.5001834784043613</v>
      </c>
      <c r="O70" s="143">
        <f t="shared" si="44"/>
        <v>2.427219300535588</v>
      </c>
      <c r="P70" s="52">
        <f t="shared" si="7"/>
        <v>-2.9183529328551384E-2</v>
      </c>
    </row>
    <row r="71" spans="1:16" ht="20.100000000000001" customHeight="1" x14ac:dyDescent="0.25">
      <c r="A71" s="38" t="s">
        <v>169</v>
      </c>
      <c r="B71" s="19">
        <v>12197.690000000002</v>
      </c>
      <c r="C71" s="140">
        <v>14107.63</v>
      </c>
      <c r="D71" s="247">
        <f t="shared" si="45"/>
        <v>9.30586961396139E-2</v>
      </c>
      <c r="E71" s="215">
        <f t="shared" si="46"/>
        <v>0.10045242515161713</v>
      </c>
      <c r="F71" s="52">
        <f t="shared" si="42"/>
        <v>0.15658210693992031</v>
      </c>
      <c r="H71" s="19">
        <v>3507.9839999999999</v>
      </c>
      <c r="I71" s="140">
        <v>4004.819</v>
      </c>
      <c r="J71" s="214">
        <f t="shared" si="47"/>
        <v>8.9671938776996987E-2</v>
      </c>
      <c r="K71" s="215">
        <f t="shared" si="48"/>
        <v>0.1091821156573576</v>
      </c>
      <c r="L71" s="52">
        <f t="shared" si="43"/>
        <v>0.14162977938325833</v>
      </c>
      <c r="N71" s="40">
        <f t="shared" si="44"/>
        <v>2.8759412642885658</v>
      </c>
      <c r="O71" s="143">
        <f t="shared" si="44"/>
        <v>2.838761010885599</v>
      </c>
      <c r="P71" s="52">
        <f t="shared" si="7"/>
        <v>-1.2928029464525335E-2</v>
      </c>
    </row>
    <row r="72" spans="1:16" ht="20.100000000000001" customHeight="1" x14ac:dyDescent="0.25">
      <c r="A72" s="38" t="s">
        <v>170</v>
      </c>
      <c r="B72" s="19">
        <v>7565.5999999999995</v>
      </c>
      <c r="C72" s="140">
        <v>7874.7000000000007</v>
      </c>
      <c r="D72" s="247">
        <f t="shared" si="45"/>
        <v>5.7719524886586125E-2</v>
      </c>
      <c r="E72" s="215">
        <f t="shared" si="46"/>
        <v>5.6071268692292016E-2</v>
      </c>
      <c r="F72" s="52">
        <f t="shared" si="42"/>
        <v>4.0855979697578683E-2</v>
      </c>
      <c r="H72" s="19">
        <v>2837.0799999999995</v>
      </c>
      <c r="I72" s="140">
        <v>2896.7119999999995</v>
      </c>
      <c r="J72" s="214">
        <f t="shared" si="47"/>
        <v>7.2522127827676114E-2</v>
      </c>
      <c r="K72" s="215">
        <f t="shared" si="48"/>
        <v>7.8972144461473937E-2</v>
      </c>
      <c r="L72" s="52">
        <f t="shared" si="43"/>
        <v>2.1018793971266256E-2</v>
      </c>
      <c r="N72" s="40">
        <f t="shared" si="44"/>
        <v>3.7499735645553556</v>
      </c>
      <c r="O72" s="143">
        <f t="shared" si="44"/>
        <v>3.6785045779521752</v>
      </c>
      <c r="P72" s="52">
        <f t="shared" ref="P72:P86" si="49">(O72-N72)/N72</f>
        <v>-1.9058530779710876E-2</v>
      </c>
    </row>
    <row r="73" spans="1:16" ht="20.100000000000001" customHeight="1" x14ac:dyDescent="0.25">
      <c r="A73" s="38" t="s">
        <v>177</v>
      </c>
      <c r="B73" s="19">
        <v>3900.8899999999994</v>
      </c>
      <c r="C73" s="140">
        <v>3383.5399999999995</v>
      </c>
      <c r="D73" s="247">
        <f t="shared" si="45"/>
        <v>2.9760695441846639E-2</v>
      </c>
      <c r="E73" s="215">
        <f t="shared" si="46"/>
        <v>2.4092267701768661E-2</v>
      </c>
      <c r="F73" s="52">
        <f t="shared" si="42"/>
        <v>-0.13262358077259292</v>
      </c>
      <c r="H73" s="19">
        <v>1225.383</v>
      </c>
      <c r="I73" s="140">
        <v>1121.1550000000002</v>
      </c>
      <c r="J73" s="214">
        <f t="shared" si="47"/>
        <v>3.1323537779640073E-2</v>
      </c>
      <c r="K73" s="215">
        <f t="shared" si="48"/>
        <v>3.0565694699267253E-2</v>
      </c>
      <c r="L73" s="52">
        <f t="shared" si="43"/>
        <v>-8.50574881486032E-2</v>
      </c>
      <c r="N73" s="40">
        <f t="shared" si="44"/>
        <v>3.1412908336302747</v>
      </c>
      <c r="O73" s="143">
        <f t="shared" si="44"/>
        <v>3.3135562162705345</v>
      </c>
      <c r="P73" s="52">
        <f t="shared" si="49"/>
        <v>5.4839042853341603E-2</v>
      </c>
    </row>
    <row r="74" spans="1:16" ht="20.100000000000001" customHeight="1" x14ac:dyDescent="0.25">
      <c r="A74" s="38" t="s">
        <v>187</v>
      </c>
      <c r="B74" s="19">
        <v>4084.47</v>
      </c>
      <c r="C74" s="140">
        <v>4975.47</v>
      </c>
      <c r="D74" s="247">
        <f t="shared" si="45"/>
        <v>3.1161265175731527E-2</v>
      </c>
      <c r="E74" s="215">
        <f t="shared" si="46"/>
        <v>3.5427497585995421E-2</v>
      </c>
      <c r="F74" s="52">
        <f t="shared" si="42"/>
        <v>0.21814335764493326</v>
      </c>
      <c r="H74" s="19">
        <v>799.34799999999996</v>
      </c>
      <c r="I74" s="140">
        <v>992.30799999999999</v>
      </c>
      <c r="J74" s="214">
        <f t="shared" si="47"/>
        <v>2.0433127664640144E-2</v>
      </c>
      <c r="K74" s="215">
        <f t="shared" si="48"/>
        <v>2.7052979628722596E-2</v>
      </c>
      <c r="L74" s="52">
        <f t="shared" si="43"/>
        <v>0.24139673834174857</v>
      </c>
      <c r="N74" s="40">
        <f t="shared" si="44"/>
        <v>1.9570421621409877</v>
      </c>
      <c r="O74" s="143">
        <f t="shared" si="44"/>
        <v>1.9944005289952507</v>
      </c>
      <c r="P74" s="52">
        <f t="shared" si="49"/>
        <v>1.9089198780159765E-2</v>
      </c>
    </row>
    <row r="75" spans="1:16" ht="20.100000000000001" customHeight="1" x14ac:dyDescent="0.25">
      <c r="A75" s="38" t="s">
        <v>182</v>
      </c>
      <c r="B75" s="19">
        <v>1845.26</v>
      </c>
      <c r="C75" s="140">
        <v>1663.57</v>
      </c>
      <c r="D75" s="247">
        <f t="shared" si="45"/>
        <v>1.4077869632576652E-2</v>
      </c>
      <c r="E75" s="215">
        <f t="shared" si="46"/>
        <v>1.1845337658378885E-2</v>
      </c>
      <c r="F75" s="52">
        <f t="shared" si="42"/>
        <v>-9.8463089212360341E-2</v>
      </c>
      <c r="H75" s="19">
        <v>904.10900000000004</v>
      </c>
      <c r="I75" s="140">
        <v>935.34399999999994</v>
      </c>
      <c r="J75" s="214">
        <f t="shared" si="47"/>
        <v>2.311105378352124E-2</v>
      </c>
      <c r="K75" s="215">
        <f t="shared" si="48"/>
        <v>2.5499988086207011E-2</v>
      </c>
      <c r="L75" s="52">
        <f t="shared" si="43"/>
        <v>3.4547825538734707E-2</v>
      </c>
      <c r="N75" s="40">
        <f t="shared" ref="N75" si="50">(H75/B75)*10</f>
        <v>4.8996293205293568</v>
      </c>
      <c r="O75" s="143">
        <f t="shared" ref="O75" si="51">(I75/C75)*10</f>
        <v>5.6225106247407686</v>
      </c>
      <c r="P75" s="52">
        <f t="shared" ref="P75" si="52">(O75-N75)/N75</f>
        <v>0.14753795785786331</v>
      </c>
    </row>
    <row r="76" spans="1:16" ht="20.100000000000001" customHeight="1" x14ac:dyDescent="0.25">
      <c r="A76" s="38" t="s">
        <v>186</v>
      </c>
      <c r="B76" s="19">
        <v>2967.91</v>
      </c>
      <c r="C76" s="140">
        <v>3158.02</v>
      </c>
      <c r="D76" s="247">
        <f t="shared" si="45"/>
        <v>2.2642798338023136E-2</v>
      </c>
      <c r="E76" s="215">
        <f t="shared" si="46"/>
        <v>2.2486467796313764E-2</v>
      </c>
      <c r="F76" s="52">
        <f t="shared" si="42"/>
        <v>6.4055176875309608E-2</v>
      </c>
      <c r="H76" s="19">
        <v>804.88000000000011</v>
      </c>
      <c r="I76" s="140">
        <v>932.19299999999998</v>
      </c>
      <c r="J76" s="214">
        <f t="shared" si="47"/>
        <v>2.0574537991857815E-2</v>
      </c>
      <c r="K76" s="215">
        <f t="shared" si="48"/>
        <v>2.541408336830682E-2</v>
      </c>
      <c r="L76" s="52">
        <f t="shared" si="43"/>
        <v>0.15817637411788074</v>
      </c>
      <c r="N76" s="40">
        <f t="shared" si="44"/>
        <v>2.711942073715174</v>
      </c>
      <c r="O76" s="143">
        <f t="shared" si="44"/>
        <v>2.9518274108460361</v>
      </c>
      <c r="P76" s="52">
        <f t="shared" si="49"/>
        <v>8.8455184738601589E-2</v>
      </c>
    </row>
    <row r="77" spans="1:16" ht="20.100000000000001" customHeight="1" x14ac:dyDescent="0.25">
      <c r="A77" s="38" t="s">
        <v>172</v>
      </c>
      <c r="B77" s="19">
        <v>219.55000000000004</v>
      </c>
      <c r="C77" s="140">
        <v>1471.65</v>
      </c>
      <c r="D77" s="247">
        <f t="shared" si="45"/>
        <v>1.6749922925941086E-3</v>
      </c>
      <c r="E77" s="215">
        <f t="shared" si="46"/>
        <v>1.047878428016452E-2</v>
      </c>
      <c r="F77" s="52">
        <f t="shared" si="42"/>
        <v>5.7030289227966291</v>
      </c>
      <c r="H77" s="19">
        <v>71.825000000000003</v>
      </c>
      <c r="I77" s="140">
        <v>402.05700000000007</v>
      </c>
      <c r="J77" s="214">
        <f t="shared" si="47"/>
        <v>1.8360080897341063E-3</v>
      </c>
      <c r="K77" s="215">
        <f t="shared" si="48"/>
        <v>1.0961153019612179E-2</v>
      </c>
      <c r="L77" s="52">
        <f t="shared" si="43"/>
        <v>4.5977305951966594</v>
      </c>
      <c r="N77" s="40">
        <f t="shared" si="44"/>
        <v>3.2714643589159644</v>
      </c>
      <c r="O77" s="143">
        <f t="shared" si="44"/>
        <v>2.7320150851085518</v>
      </c>
      <c r="P77" s="52">
        <f t="shared" si="49"/>
        <v>-0.16489535407506778</v>
      </c>
    </row>
    <row r="78" spans="1:16" ht="20.100000000000001" customHeight="1" x14ac:dyDescent="0.25">
      <c r="A78" s="38" t="s">
        <v>209</v>
      </c>
      <c r="B78" s="19">
        <v>551.06000000000006</v>
      </c>
      <c r="C78" s="140">
        <v>959.81</v>
      </c>
      <c r="D78" s="247">
        <f t="shared" si="45"/>
        <v>4.2041505477426978E-3</v>
      </c>
      <c r="E78" s="215">
        <f t="shared" si="46"/>
        <v>6.8342621818670924E-3</v>
      </c>
      <c r="F78" s="52">
        <f t="shared" si="42"/>
        <v>0.74175225928211053</v>
      </c>
      <c r="H78" s="19">
        <v>176.08900000000003</v>
      </c>
      <c r="I78" s="140">
        <v>299.65600000000001</v>
      </c>
      <c r="J78" s="214">
        <f t="shared" si="47"/>
        <v>4.501229773939284E-3</v>
      </c>
      <c r="K78" s="215">
        <f t="shared" si="48"/>
        <v>8.1694268953031706E-3</v>
      </c>
      <c r="L78" s="52">
        <f t="shared" si="43"/>
        <v>0.70173037498083335</v>
      </c>
      <c r="N78" s="40">
        <f t="shared" si="44"/>
        <v>3.1954596595652021</v>
      </c>
      <c r="O78" s="143">
        <f t="shared" si="44"/>
        <v>3.1220345693418494</v>
      </c>
      <c r="P78" s="52">
        <f t="shared" si="49"/>
        <v>-2.2977943096093849E-2</v>
      </c>
    </row>
    <row r="79" spans="1:16" ht="20.100000000000001" customHeight="1" x14ac:dyDescent="0.25">
      <c r="A79" s="38" t="s">
        <v>181</v>
      </c>
      <c r="B79" s="19">
        <v>193.03</v>
      </c>
      <c r="C79" s="140">
        <v>209.37000000000003</v>
      </c>
      <c r="D79" s="247">
        <f t="shared" si="45"/>
        <v>1.4726657355474413E-3</v>
      </c>
      <c r="E79" s="215">
        <f t="shared" si="46"/>
        <v>1.4908049228675607E-3</v>
      </c>
      <c r="F79" s="52">
        <f t="shared" si="42"/>
        <v>8.4650054395689955E-2</v>
      </c>
      <c r="H79" s="19">
        <v>257.88400000000001</v>
      </c>
      <c r="I79" s="140">
        <v>286.08699999999999</v>
      </c>
      <c r="J79" s="214">
        <f t="shared" si="47"/>
        <v>6.5920934244760223E-3</v>
      </c>
      <c r="K79" s="215">
        <f t="shared" si="48"/>
        <v>7.7994995334536871E-3</v>
      </c>
      <c r="L79" s="52">
        <f t="shared" ref="L79" si="53">(I79-H79)/H79</f>
        <v>0.10936312450559156</v>
      </c>
      <c r="N79" s="40">
        <f t="shared" ref="N79" si="54">(H79/B79)*10</f>
        <v>13.359788633891105</v>
      </c>
      <c r="O79" s="143">
        <f t="shared" ref="O79" si="55">(I79/C79)*10</f>
        <v>13.664183025266272</v>
      </c>
      <c r="P79" s="52">
        <f t="shared" ref="P79" si="56">(O79-N79)/N79</f>
        <v>2.2784371797842647E-2</v>
      </c>
    </row>
    <row r="80" spans="1:16" ht="20.100000000000001" customHeight="1" x14ac:dyDescent="0.25">
      <c r="A80" s="38" t="s">
        <v>205</v>
      </c>
      <c r="B80" s="19">
        <v>565.2700000000001</v>
      </c>
      <c r="C80" s="140">
        <v>612.71</v>
      </c>
      <c r="D80" s="247">
        <f t="shared" si="45"/>
        <v>4.3125615724649135E-3</v>
      </c>
      <c r="E80" s="215">
        <f t="shared" si="46"/>
        <v>4.362760110284105E-3</v>
      </c>
      <c r="F80" s="52">
        <f t="shared" si="42"/>
        <v>8.392449625842506E-2</v>
      </c>
      <c r="H80" s="19">
        <v>192.63500000000005</v>
      </c>
      <c r="I80" s="140">
        <v>190.16</v>
      </c>
      <c r="J80" s="214">
        <f t="shared" si="47"/>
        <v>4.9241826434518578E-3</v>
      </c>
      <c r="K80" s="215">
        <f t="shared" si="48"/>
        <v>5.184272026626701E-3</v>
      </c>
      <c r="L80" s="52">
        <f t="shared" si="43"/>
        <v>-1.2848132478521819E-2</v>
      </c>
      <c r="N80" s="40">
        <f t="shared" si="44"/>
        <v>3.407840500999523</v>
      </c>
      <c r="O80" s="143">
        <f t="shared" si="44"/>
        <v>3.103588973576406</v>
      </c>
      <c r="P80" s="52">
        <f t="shared" si="49"/>
        <v>-8.9279861347348777E-2</v>
      </c>
    </row>
    <row r="81" spans="1:16" ht="20.100000000000001" customHeight="1" x14ac:dyDescent="0.25">
      <c r="A81" s="38" t="s">
        <v>211</v>
      </c>
      <c r="B81" s="19">
        <v>800.97</v>
      </c>
      <c r="C81" s="140">
        <v>933.53</v>
      </c>
      <c r="D81" s="247">
        <f t="shared" si="45"/>
        <v>6.1107655504400041E-3</v>
      </c>
      <c r="E81" s="215">
        <f t="shared" si="46"/>
        <v>6.6471372194896764E-3</v>
      </c>
      <c r="F81" s="52">
        <f t="shared" si="42"/>
        <v>0.16549933205987732</v>
      </c>
      <c r="H81" s="19">
        <v>164.75</v>
      </c>
      <c r="I81" s="140">
        <v>185.89699999999999</v>
      </c>
      <c r="J81" s="214">
        <f t="shared" si="47"/>
        <v>4.2113795027315564E-3</v>
      </c>
      <c r="K81" s="215">
        <f t="shared" si="48"/>
        <v>5.0680512039010511E-3</v>
      </c>
      <c r="L81" s="52">
        <f t="shared" si="43"/>
        <v>0.12835811836115321</v>
      </c>
      <c r="N81" s="40">
        <f t="shared" si="44"/>
        <v>2.0568810317490045</v>
      </c>
      <c r="O81" s="143">
        <f t="shared" si="44"/>
        <v>1.9913339689136931</v>
      </c>
      <c r="P81" s="52">
        <f t="shared" si="49"/>
        <v>-3.1867211483580807E-2</v>
      </c>
    </row>
    <row r="82" spans="1:16" ht="20.100000000000001" customHeight="1" x14ac:dyDescent="0.25">
      <c r="A82" s="38" t="s">
        <v>203</v>
      </c>
      <c r="B82" s="19">
        <v>358.96000000000004</v>
      </c>
      <c r="C82" s="140">
        <v>459.57</v>
      </c>
      <c r="D82" s="247">
        <f t="shared" si="45"/>
        <v>2.7385799742636356E-3</v>
      </c>
      <c r="E82" s="215">
        <f t="shared" si="46"/>
        <v>3.2723370989265164E-3</v>
      </c>
      <c r="F82" s="52">
        <f t="shared" si="42"/>
        <v>0.28028192556273662</v>
      </c>
      <c r="H82" s="19">
        <v>115.539</v>
      </c>
      <c r="I82" s="140">
        <v>166.37200000000001</v>
      </c>
      <c r="J82" s="214">
        <f t="shared" si="47"/>
        <v>2.9534359718731487E-3</v>
      </c>
      <c r="K82" s="215">
        <f t="shared" si="48"/>
        <v>4.5357472949828443E-3</v>
      </c>
      <c r="L82" s="52">
        <f t="shared" si="43"/>
        <v>0.43996399484156873</v>
      </c>
      <c r="N82" s="40">
        <f t="shared" si="44"/>
        <v>3.2187151771785154</v>
      </c>
      <c r="O82" s="143">
        <f t="shared" si="44"/>
        <v>3.6201666775464023</v>
      </c>
      <c r="P82" s="52">
        <f t="shared" si="49"/>
        <v>0.12472414558898441</v>
      </c>
    </row>
    <row r="83" spans="1:16" ht="20.100000000000001" customHeight="1" x14ac:dyDescent="0.25">
      <c r="A83" s="38" t="s">
        <v>216</v>
      </c>
      <c r="B83" s="19">
        <v>596.4</v>
      </c>
      <c r="C83" s="140">
        <v>628.19999999999993</v>
      </c>
      <c r="D83" s="247">
        <f t="shared" si="45"/>
        <v>4.5500587715924671E-3</v>
      </c>
      <c r="E83" s="215">
        <f t="shared" si="46"/>
        <v>4.4730556075149325E-3</v>
      </c>
      <c r="F83" s="52">
        <f t="shared" si="42"/>
        <v>5.3319919517102542E-2</v>
      </c>
      <c r="H83" s="19">
        <v>154.21100000000001</v>
      </c>
      <c r="I83" s="140">
        <v>159.042</v>
      </c>
      <c r="J83" s="214">
        <f t="shared" si="47"/>
        <v>3.9419790257707804E-3</v>
      </c>
      <c r="K83" s="215">
        <f t="shared" si="48"/>
        <v>4.335911819829427E-3</v>
      </c>
      <c r="L83" s="52">
        <f t="shared" si="43"/>
        <v>3.132720752734882E-2</v>
      </c>
      <c r="N83" s="40">
        <f t="shared" si="44"/>
        <v>2.5856975184439976</v>
      </c>
      <c r="O83" s="143">
        <f t="shared" si="44"/>
        <v>2.53170964660936</v>
      </c>
      <c r="P83" s="52">
        <f t="shared" si="49"/>
        <v>-2.0879422844140731E-2</v>
      </c>
    </row>
    <row r="84" spans="1:16" ht="20.100000000000001" customHeight="1" x14ac:dyDescent="0.25">
      <c r="A84" s="38" t="s">
        <v>189</v>
      </c>
      <c r="B84" s="19">
        <v>422.69</v>
      </c>
      <c r="C84" s="140">
        <v>588.17000000000007</v>
      </c>
      <c r="D84" s="247">
        <f t="shared" si="45"/>
        <v>3.2247893061106972E-3</v>
      </c>
      <c r="E84" s="215">
        <f t="shared" si="46"/>
        <v>4.1880247002102173E-3</v>
      </c>
      <c r="F84" s="52">
        <f t="shared" si="42"/>
        <v>0.39149258321701502</v>
      </c>
      <c r="H84" s="19">
        <v>115.84200000000001</v>
      </c>
      <c r="I84" s="140">
        <v>132.9</v>
      </c>
      <c r="J84" s="214">
        <f t="shared" si="47"/>
        <v>2.9611813314441818E-3</v>
      </c>
      <c r="K84" s="215">
        <f t="shared" si="48"/>
        <v>3.6232107295892336E-3</v>
      </c>
      <c r="L84" s="52">
        <f t="shared" si="43"/>
        <v>0.14725229191484945</v>
      </c>
      <c r="N84" s="40">
        <f t="shared" si="44"/>
        <v>2.7405900305188204</v>
      </c>
      <c r="O84" s="143">
        <f t="shared" si="44"/>
        <v>2.2595508101399253</v>
      </c>
      <c r="P84" s="52">
        <f t="shared" si="49"/>
        <v>-0.17552396200165324</v>
      </c>
    </row>
    <row r="85" spans="1:16" ht="20.100000000000001" customHeight="1" x14ac:dyDescent="0.25">
      <c r="A85" s="38" t="s">
        <v>221</v>
      </c>
      <c r="B85" s="19">
        <v>281.96000000000004</v>
      </c>
      <c r="C85" s="140">
        <v>372.8</v>
      </c>
      <c r="D85" s="247">
        <f t="shared" si="45"/>
        <v>2.1511310718279881E-3</v>
      </c>
      <c r="E85" s="215">
        <f t="shared" si="46"/>
        <v>2.6544971831925614E-3</v>
      </c>
      <c r="F85" s="52">
        <f t="shared" si="42"/>
        <v>0.32217335792310953</v>
      </c>
      <c r="H85" s="19">
        <v>79.652000000000001</v>
      </c>
      <c r="I85" s="140">
        <v>100.61500000000001</v>
      </c>
      <c r="J85" s="214">
        <f t="shared" si="47"/>
        <v>2.036083764197717E-3</v>
      </c>
      <c r="K85" s="215">
        <f t="shared" si="48"/>
        <v>2.7430349703357467E-3</v>
      </c>
      <c r="L85" s="52">
        <f t="shared" si="43"/>
        <v>0.26318234319288919</v>
      </c>
      <c r="N85" s="40">
        <f t="shared" si="44"/>
        <v>2.8249397077599658</v>
      </c>
      <c r="O85" s="143">
        <f t="shared" si="44"/>
        <v>2.6989002145922747</v>
      </c>
      <c r="P85" s="52">
        <f t="shared" si="49"/>
        <v>-4.4616702020742978E-2</v>
      </c>
    </row>
    <row r="86" spans="1:16" ht="20.100000000000001" customHeight="1" x14ac:dyDescent="0.25">
      <c r="A86" s="38" t="s">
        <v>202</v>
      </c>
      <c r="B86" s="19">
        <v>323.89999999999998</v>
      </c>
      <c r="C86" s="140">
        <v>330.97</v>
      </c>
      <c r="D86" s="247">
        <f t="shared" si="45"/>
        <v>2.4710999934922872E-3</v>
      </c>
      <c r="E86" s="215">
        <f t="shared" si="46"/>
        <v>2.3566494976428164E-3</v>
      </c>
      <c r="F86" s="52">
        <f t="shared" si="42"/>
        <v>2.1827724606360142E-2</v>
      </c>
      <c r="H86" s="19">
        <v>103.434</v>
      </c>
      <c r="I86" s="140">
        <v>99.265000000000015</v>
      </c>
      <c r="J86" s="214">
        <f t="shared" si="47"/>
        <v>2.6440050226739652E-3</v>
      </c>
      <c r="K86" s="215">
        <f t="shared" si="48"/>
        <v>2.7062303466717482E-3</v>
      </c>
      <c r="L86" s="52">
        <f t="shared" si="43"/>
        <v>-4.0305895546918644E-2</v>
      </c>
      <c r="N86" s="40">
        <f t="shared" si="44"/>
        <v>3.1933930225378204</v>
      </c>
      <c r="O86" s="143">
        <f t="shared" si="44"/>
        <v>2.9992144303109045</v>
      </c>
      <c r="P86" s="52">
        <f t="shared" si="49"/>
        <v>-6.0806355765317073E-2</v>
      </c>
    </row>
    <row r="87" spans="1:16" ht="20.100000000000001" customHeight="1" x14ac:dyDescent="0.25">
      <c r="A87" s="38" t="s">
        <v>204</v>
      </c>
      <c r="B87" s="19">
        <v>198.95</v>
      </c>
      <c r="C87" s="140">
        <v>174.78</v>
      </c>
      <c r="D87" s="247">
        <f t="shared" si="45"/>
        <v>1.5178306381762596E-3</v>
      </c>
      <c r="E87" s="215">
        <f t="shared" si="46"/>
        <v>1.2445091675922636E-3</v>
      </c>
      <c r="F87" s="52">
        <f t="shared" si="42"/>
        <v>-0.12148781100779085</v>
      </c>
      <c r="H87" s="19">
        <v>109.517</v>
      </c>
      <c r="I87" s="140">
        <v>96.530999999999992</v>
      </c>
      <c r="J87" s="214">
        <f t="shared" si="47"/>
        <v>2.7995001456792221E-3</v>
      </c>
      <c r="K87" s="215">
        <f t="shared" si="48"/>
        <v>2.6316941680811006E-3</v>
      </c>
      <c r="L87" s="52">
        <f t="shared" si="43"/>
        <v>-0.1185751983710292</v>
      </c>
      <c r="N87" s="40">
        <f t="shared" ref="N87" si="57">(H87/B87)*10</f>
        <v>5.5047499371701436</v>
      </c>
      <c r="O87" s="143">
        <f t="shared" ref="O87" si="58">(I87/C87)*10</f>
        <v>5.5230003432887056</v>
      </c>
      <c r="P87" s="52">
        <f t="shared" ref="P87" si="59">(O87-N87)/N87</f>
        <v>3.3153924023557146E-3</v>
      </c>
    </row>
    <row r="88" spans="1:16" ht="20.100000000000001" customHeight="1" x14ac:dyDescent="0.25">
      <c r="A88" s="38" t="s">
        <v>210</v>
      </c>
      <c r="B88" s="19">
        <v>173.31</v>
      </c>
      <c r="C88" s="140">
        <v>221.45000000000002</v>
      </c>
      <c r="D88" s="247">
        <f t="shared" si="45"/>
        <v>1.3222177828717144E-3</v>
      </c>
      <c r="E88" s="215">
        <f t="shared" si="46"/>
        <v>1.5768197457564181E-3</v>
      </c>
      <c r="F88" s="52">
        <f t="shared" si="42"/>
        <v>0.27776816109860952</v>
      </c>
      <c r="H88" s="19">
        <v>63.367000000000004</v>
      </c>
      <c r="I88" s="140">
        <v>74.5</v>
      </c>
      <c r="J88" s="214">
        <f t="shared" si="47"/>
        <v>1.6198026400582126E-3</v>
      </c>
      <c r="K88" s="215">
        <f t="shared" si="48"/>
        <v>2.0310699725688327E-3</v>
      </c>
      <c r="L88" s="52">
        <f t="shared" si="43"/>
        <v>0.17569081698675959</v>
      </c>
      <c r="N88" s="40">
        <f t="shared" ref="N88:N94" si="60">(H88/B88)*10</f>
        <v>3.6562806531648495</v>
      </c>
      <c r="O88" s="143">
        <f t="shared" ref="O88:O94" si="61">(I88/C88)*10</f>
        <v>3.3641905622036572</v>
      </c>
      <c r="P88" s="52">
        <f t="shared" ref="P88:P94" si="62">(O88-N88)/N88</f>
        <v>-7.9887218369946875E-2</v>
      </c>
    </row>
    <row r="89" spans="1:16" ht="20.100000000000001" customHeight="1" x14ac:dyDescent="0.25">
      <c r="A89" s="38" t="s">
        <v>219</v>
      </c>
      <c r="B89" s="19">
        <v>1773.1</v>
      </c>
      <c r="C89" s="140">
        <v>252</v>
      </c>
      <c r="D89" s="247">
        <f t="shared" si="45"/>
        <v>1.3527346089722675E-2</v>
      </c>
      <c r="E89" s="215">
        <f t="shared" si="46"/>
        <v>1.7943489543039844E-3</v>
      </c>
      <c r="F89" s="52">
        <f t="shared" si="42"/>
        <v>-0.85787603632056852</v>
      </c>
      <c r="H89" s="19">
        <v>438.327</v>
      </c>
      <c r="I89" s="140">
        <v>72.501000000000005</v>
      </c>
      <c r="J89" s="214">
        <f t="shared" si="47"/>
        <v>1.1204621203604338E-2</v>
      </c>
      <c r="K89" s="215">
        <f t="shared" si="48"/>
        <v>1.9765718668619189E-3</v>
      </c>
      <c r="L89" s="52">
        <f t="shared" si="43"/>
        <v>-0.83459608922106099</v>
      </c>
      <c r="N89" s="40">
        <f t="shared" si="60"/>
        <v>2.47209407252834</v>
      </c>
      <c r="O89" s="143">
        <f t="shared" si="61"/>
        <v>2.8770238095238101</v>
      </c>
      <c r="P89" s="52">
        <f t="shared" si="62"/>
        <v>0.16380029445292396</v>
      </c>
    </row>
    <row r="90" spans="1:16" ht="20.100000000000001" customHeight="1" x14ac:dyDescent="0.25">
      <c r="A90" s="38" t="s">
        <v>206</v>
      </c>
      <c r="B90" s="19">
        <v>281.43</v>
      </c>
      <c r="C90" s="140">
        <v>331.26</v>
      </c>
      <c r="D90" s="247">
        <f t="shared" si="45"/>
        <v>2.1470875923696648E-3</v>
      </c>
      <c r="E90" s="215">
        <f t="shared" si="46"/>
        <v>2.3587144230267378E-3</v>
      </c>
      <c r="F90" s="52">
        <f t="shared" si="42"/>
        <v>0.17706001492378204</v>
      </c>
      <c r="H90" s="19">
        <v>60.96</v>
      </c>
      <c r="I90" s="140">
        <v>72.087999999999994</v>
      </c>
      <c r="J90" s="214">
        <f t="shared" si="47"/>
        <v>1.5582743216176974E-3</v>
      </c>
      <c r="K90" s="215">
        <f t="shared" si="48"/>
        <v>1.9653123782891547E-3</v>
      </c>
      <c r="L90" s="52">
        <f t="shared" si="43"/>
        <v>0.18254593175853007</v>
      </c>
      <c r="N90" s="40">
        <f t="shared" si="60"/>
        <v>2.1660803752265219</v>
      </c>
      <c r="O90" s="143">
        <f t="shared" si="61"/>
        <v>2.1761758135603451</v>
      </c>
      <c r="P90" s="52">
        <f t="shared" si="62"/>
        <v>4.6606942425982019E-3</v>
      </c>
    </row>
    <row r="91" spans="1:16" ht="20.100000000000001" customHeight="1" x14ac:dyDescent="0.25">
      <c r="A91" s="38" t="s">
        <v>240</v>
      </c>
      <c r="B91" s="19">
        <v>10.130000000000001</v>
      </c>
      <c r="C91" s="140">
        <v>242.69</v>
      </c>
      <c r="D91" s="247">
        <f t="shared" si="45"/>
        <v>7.7283862099650726E-5</v>
      </c>
      <c r="E91" s="215">
        <f t="shared" si="46"/>
        <v>1.7280577290477539E-3</v>
      </c>
      <c r="F91" s="52">
        <f t="shared" si="42"/>
        <v>22.957551826258637</v>
      </c>
      <c r="H91" s="19">
        <v>3.2639999999999998</v>
      </c>
      <c r="I91" s="140">
        <v>58.414999999999999</v>
      </c>
      <c r="J91" s="214">
        <f t="shared" si="47"/>
        <v>8.3435160527561746E-5</v>
      </c>
      <c r="K91" s="215">
        <f t="shared" si="48"/>
        <v>1.5925496972833339E-3</v>
      </c>
      <c r="L91" s="52">
        <f t="shared" si="43"/>
        <v>16.896752450980394</v>
      </c>
      <c r="N91" s="40">
        <f t="shared" si="60"/>
        <v>3.2221125370187558</v>
      </c>
      <c r="O91" s="143">
        <f t="shared" si="61"/>
        <v>2.4069800980674936</v>
      </c>
      <c r="P91" s="52">
        <f t="shared" si="62"/>
        <v>-0.252980747750499</v>
      </c>
    </row>
    <row r="92" spans="1:16" ht="20.100000000000001" customHeight="1" x14ac:dyDescent="0.25">
      <c r="A92" s="38" t="s">
        <v>241</v>
      </c>
      <c r="B92" s="19">
        <v>61.789999999999992</v>
      </c>
      <c r="C92" s="140">
        <v>164.42000000000002</v>
      </c>
      <c r="D92" s="247">
        <f t="shared" si="45"/>
        <v>4.7140867118829395E-4</v>
      </c>
      <c r="E92" s="215">
        <f t="shared" si="46"/>
        <v>1.1707414883597666E-3</v>
      </c>
      <c r="F92" s="52">
        <f t="shared" si="42"/>
        <v>1.6609483735232244</v>
      </c>
      <c r="H92" s="19">
        <v>19.698</v>
      </c>
      <c r="I92" s="140">
        <v>56.802999999999997</v>
      </c>
      <c r="J92" s="214">
        <f t="shared" si="47"/>
        <v>5.0352505884556113E-4</v>
      </c>
      <c r="K92" s="215">
        <f t="shared" si="48"/>
        <v>1.5486022503600995E-3</v>
      </c>
      <c r="L92" s="52">
        <f t="shared" si="43"/>
        <v>1.8836937760178696</v>
      </c>
      <c r="N92" s="40">
        <f t="shared" si="60"/>
        <v>3.1878944813076555</v>
      </c>
      <c r="O92" s="143">
        <f t="shared" si="61"/>
        <v>3.4547500304099255</v>
      </c>
      <c r="P92" s="52">
        <f t="shared" si="62"/>
        <v>8.3709028221287729E-2</v>
      </c>
    </row>
    <row r="93" spans="1:16" ht="20.100000000000001" customHeight="1" x14ac:dyDescent="0.25">
      <c r="A93" s="38" t="s">
        <v>188</v>
      </c>
      <c r="B93" s="19">
        <v>220.00999999999996</v>
      </c>
      <c r="C93" s="140">
        <v>111.77</v>
      </c>
      <c r="D93" s="247">
        <f t="shared" si="45"/>
        <v>1.6785017275956716E-3</v>
      </c>
      <c r="E93" s="215">
        <f t="shared" si="46"/>
        <v>7.9585072469268386E-4</v>
      </c>
      <c r="F93" s="52">
        <f t="shared" si="42"/>
        <v>-0.49197763738011902</v>
      </c>
      <c r="H93" s="19">
        <v>53.622</v>
      </c>
      <c r="I93" s="140">
        <v>33.875999999999998</v>
      </c>
      <c r="J93" s="214">
        <f t="shared" si="47"/>
        <v>1.3706985838875356E-3</v>
      </c>
      <c r="K93" s="215">
        <f t="shared" si="48"/>
        <v>9.235506898086145E-4</v>
      </c>
      <c r="L93" s="52">
        <f t="shared" si="43"/>
        <v>-0.36824437730782145</v>
      </c>
      <c r="N93" s="40">
        <f t="shared" si="60"/>
        <v>2.437252852143085</v>
      </c>
      <c r="O93" s="143">
        <f t="shared" si="61"/>
        <v>3.0308669589335242</v>
      </c>
      <c r="P93" s="52">
        <f t="shared" si="62"/>
        <v>0.24355868791720658</v>
      </c>
    </row>
    <row r="94" spans="1:16" ht="20.100000000000001" customHeight="1" x14ac:dyDescent="0.25">
      <c r="A94" s="38" t="s">
        <v>242</v>
      </c>
      <c r="B94" s="19">
        <v>83.16</v>
      </c>
      <c r="C94" s="140">
        <v>110.02999999999999</v>
      </c>
      <c r="D94" s="247">
        <f t="shared" si="45"/>
        <v>6.3444481463049887E-4</v>
      </c>
      <c r="E94" s="215">
        <f t="shared" si="46"/>
        <v>7.8346117238915628E-4</v>
      </c>
      <c r="F94" s="52">
        <f t="shared" si="42"/>
        <v>0.32311207311207302</v>
      </c>
      <c r="H94" s="19">
        <v>23.533000000000001</v>
      </c>
      <c r="I94" s="140">
        <v>32.064</v>
      </c>
      <c r="J94" s="214">
        <f t="shared" si="47"/>
        <v>6.0155626001688449E-4</v>
      </c>
      <c r="K94" s="215">
        <f t="shared" si="48"/>
        <v>8.7415070604626927E-4</v>
      </c>
      <c r="L94" s="52">
        <f t="shared" si="43"/>
        <v>0.3625122168869247</v>
      </c>
      <c r="N94" s="40">
        <f t="shared" si="60"/>
        <v>2.8298460798460798</v>
      </c>
      <c r="O94" s="143">
        <f t="shared" si="61"/>
        <v>2.9141143324547851</v>
      </c>
      <c r="P94" s="52">
        <f t="shared" si="62"/>
        <v>2.977838731542911E-2</v>
      </c>
    </row>
    <row r="95" spans="1:16" ht="20.100000000000001" customHeight="1" thickBot="1" x14ac:dyDescent="0.3">
      <c r="A95" s="8" t="s">
        <v>17</v>
      </c>
      <c r="B95" s="19">
        <f>B96-SUM(B68:B94)</f>
        <v>2294.2999999999738</v>
      </c>
      <c r="C95" s="140">
        <f>C96-SUM(C68:C94)</f>
        <v>1370.7999999999593</v>
      </c>
      <c r="D95" s="247">
        <f t="shared" si="45"/>
        <v>1.7503688530624544E-2</v>
      </c>
      <c r="E95" s="215">
        <f t="shared" si="46"/>
        <v>9.7606886768247178E-3</v>
      </c>
      <c r="F95" s="52">
        <f>(C95-B95)/B95</f>
        <v>-0.40251928692848588</v>
      </c>
      <c r="H95" s="19">
        <f>H96-SUM(H68:H94)</f>
        <v>693.39300000001094</v>
      </c>
      <c r="I95" s="140">
        <f>I96-SUM(I68:I94)</f>
        <v>495.47799999998824</v>
      </c>
      <c r="J95" s="214">
        <f t="shared" si="47"/>
        <v>1.7724680227845752E-2</v>
      </c>
      <c r="K95" s="215">
        <f t="shared" si="48"/>
        <v>1.3508060239844782E-2</v>
      </c>
      <c r="L95" s="52">
        <f t="shared" si="43"/>
        <v>-0.28542976349634275</v>
      </c>
      <c r="N95" s="40">
        <f t="shared" si="44"/>
        <v>3.0222420781938668</v>
      </c>
      <c r="O95" s="143">
        <f t="shared" si="44"/>
        <v>3.6145170703239198</v>
      </c>
      <c r="P95" s="52">
        <f>(O95-N95)/N95</f>
        <v>0.19597205544964308</v>
      </c>
    </row>
    <row r="96" spans="1:16" ht="26.25" customHeight="1" thickBot="1" x14ac:dyDescent="0.3">
      <c r="A96" s="12" t="s">
        <v>18</v>
      </c>
      <c r="B96" s="17">
        <v>131075.22999999998</v>
      </c>
      <c r="C96" s="145">
        <v>140440.91</v>
      </c>
      <c r="D96" s="243">
        <f>SUM(D68:D95)</f>
        <v>1</v>
      </c>
      <c r="E96" s="244">
        <f>SUM(E68:E95)</f>
        <v>0.99999999999999956</v>
      </c>
      <c r="F96" s="57">
        <f>(C96-B96)/B96</f>
        <v>7.1452706968357205E-2</v>
      </c>
      <c r="G96" s="1"/>
      <c r="H96" s="17">
        <v>39120.197999999997</v>
      </c>
      <c r="I96" s="145">
        <v>36680.173999999992</v>
      </c>
      <c r="J96" s="255">
        <f t="shared" si="47"/>
        <v>1</v>
      </c>
      <c r="K96" s="244">
        <f t="shared" si="48"/>
        <v>1</v>
      </c>
      <c r="L96" s="57">
        <f t="shared" si="43"/>
        <v>-6.2372485947029335E-2</v>
      </c>
      <c r="M96" s="1"/>
      <c r="N96" s="37">
        <f t="shared" si="44"/>
        <v>2.9845606984630124</v>
      </c>
      <c r="O96" s="150">
        <f t="shared" si="44"/>
        <v>2.6117869785947692</v>
      </c>
      <c r="P96" s="57">
        <f>(O96-N96)/N96</f>
        <v>-0.12490069981160513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53" t="s">
        <v>16</v>
      </c>
      <c r="B4" s="341"/>
      <c r="C4" s="341"/>
      <c r="D4" s="341"/>
      <c r="E4" s="368" t="s">
        <v>1</v>
      </c>
      <c r="F4" s="369"/>
      <c r="G4" s="366" t="s">
        <v>13</v>
      </c>
      <c r="H4" s="366"/>
      <c r="I4" s="130" t="s">
        <v>0</v>
      </c>
      <c r="K4" s="370" t="s">
        <v>19</v>
      </c>
      <c r="L4" s="366"/>
      <c r="M4" s="364" t="s">
        <v>13</v>
      </c>
      <c r="N4" s="365"/>
      <c r="O4" s="130" t="s">
        <v>0</v>
      </c>
      <c r="Q4" s="376" t="s">
        <v>22</v>
      </c>
      <c r="R4" s="366"/>
      <c r="S4" s="130" t="s">
        <v>0</v>
      </c>
    </row>
    <row r="5" spans="1:19" x14ac:dyDescent="0.25">
      <c r="A5" s="367"/>
      <c r="B5" s="342"/>
      <c r="C5" s="342"/>
      <c r="D5" s="342"/>
      <c r="E5" s="371" t="s">
        <v>156</v>
      </c>
      <c r="F5" s="372"/>
      <c r="G5" s="373" t="str">
        <f>E5</f>
        <v>jan-jun</v>
      </c>
      <c r="H5" s="373"/>
      <c r="I5" s="131" t="s">
        <v>152</v>
      </c>
      <c r="K5" s="374" t="str">
        <f>E5</f>
        <v>jan-jun</v>
      </c>
      <c r="L5" s="373"/>
      <c r="M5" s="375" t="str">
        <f>E5</f>
        <v>jan-jun</v>
      </c>
      <c r="N5" s="363"/>
      <c r="O5" s="131" t="str">
        <f>I5</f>
        <v>2025/2024</v>
      </c>
      <c r="Q5" s="374" t="str">
        <f>E5</f>
        <v>jan-jun</v>
      </c>
      <c r="R5" s="372"/>
      <c r="S5" s="131" t="str">
        <f>I5</f>
        <v>2025/2024</v>
      </c>
    </row>
    <row r="6" spans="1:19" ht="19.5" customHeight="1" thickBot="1" x14ac:dyDescent="0.3">
      <c r="A6" s="354"/>
      <c r="B6" s="377"/>
      <c r="C6" s="377"/>
      <c r="D6" s="377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149519.64999999994</v>
      </c>
      <c r="F7" s="145">
        <v>157002.38000000003</v>
      </c>
      <c r="G7" s="243">
        <f>E7/E15</f>
        <v>0.39632309801974219</v>
      </c>
      <c r="H7" s="244">
        <f>F7/F15</f>
        <v>0.41348980287712372</v>
      </c>
      <c r="I7" s="164">
        <f t="shared" ref="I7:I18" si="0">(F7-E7)/E7</f>
        <v>5.0045127847745105E-2</v>
      </c>
      <c r="J7" s="1"/>
      <c r="K7" s="17">
        <v>34617.467000000026</v>
      </c>
      <c r="L7" s="145">
        <v>36829.528000000013</v>
      </c>
      <c r="M7" s="243">
        <f>K7/K15</f>
        <v>0.35661056067474761</v>
      </c>
      <c r="N7" s="244">
        <f>L7/L15</f>
        <v>0.38565581968634721</v>
      </c>
      <c r="O7" s="164">
        <f t="shared" ref="O7:O18" si="1">(L7-K7)/K7</f>
        <v>6.3900140354000629E-2</v>
      </c>
      <c r="P7" s="1"/>
      <c r="Q7" s="187">
        <f t="shared" ref="Q7:Q18" si="2">(K7/E7)*10</f>
        <v>2.3152453205983319</v>
      </c>
      <c r="R7" s="188">
        <f t="shared" ref="R7:R18" si="3">(L7/F7)*10</f>
        <v>2.3457942484693546</v>
      </c>
      <c r="S7" s="55">
        <f>(R7-Q7)/Q7</f>
        <v>1.3194682912965742E-2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108348.57999999996</v>
      </c>
      <c r="F8" s="181">
        <v>117579.17000000001</v>
      </c>
      <c r="G8" s="245">
        <f>E8/E7</f>
        <v>0.72464441964651471</v>
      </c>
      <c r="H8" s="246">
        <f>F8/F7</f>
        <v>0.74890055806797318</v>
      </c>
      <c r="I8" s="206">
        <f t="shared" si="0"/>
        <v>8.5193456157893879E-2</v>
      </c>
      <c r="K8" s="180">
        <v>27307.081000000027</v>
      </c>
      <c r="L8" s="181">
        <v>29796.664000000008</v>
      </c>
      <c r="M8" s="250">
        <f>K8/K7</f>
        <v>0.78882377500352663</v>
      </c>
      <c r="N8" s="246">
        <f>L8/L7</f>
        <v>0.8090427876241042</v>
      </c>
      <c r="O8" s="207">
        <f t="shared" si="1"/>
        <v>9.1169869089998232E-2</v>
      </c>
      <c r="Q8" s="189">
        <f t="shared" si="2"/>
        <v>2.5202989277755221</v>
      </c>
      <c r="R8" s="190">
        <f t="shared" si="3"/>
        <v>2.5341788005477506</v>
      </c>
      <c r="S8" s="182">
        <f t="shared" ref="S8:S18" si="4">(R8-Q8)/Q8</f>
        <v>5.5072327410301209E-3</v>
      </c>
    </row>
    <row r="9" spans="1:19" ht="24" customHeight="1" x14ac:dyDescent="0.25">
      <c r="A9" s="8"/>
      <c r="B9" t="s">
        <v>37</v>
      </c>
      <c r="E9" s="19">
        <v>38335.639999999985</v>
      </c>
      <c r="F9" s="140">
        <v>36853.080000000009</v>
      </c>
      <c r="G9" s="247">
        <f>E9/E7</f>
        <v>0.2563919859362967</v>
      </c>
      <c r="H9" s="215">
        <f>F9/F7</f>
        <v>0.23472943531174495</v>
      </c>
      <c r="I9" s="182">
        <f t="shared" si="0"/>
        <v>-3.867315114603477E-2</v>
      </c>
      <c r="K9" s="19">
        <v>6722.5589999999984</v>
      </c>
      <c r="L9" s="140">
        <v>6376.903000000003</v>
      </c>
      <c r="M9" s="247">
        <f>K9/K7</f>
        <v>0.19419557762559558</v>
      </c>
      <c r="N9" s="215">
        <f>L9/L7</f>
        <v>0.17314647638166855</v>
      </c>
      <c r="O9" s="182">
        <f t="shared" si="1"/>
        <v>-5.1417324860963731E-2</v>
      </c>
      <c r="Q9" s="189">
        <f t="shared" si="2"/>
        <v>1.7536055221720572</v>
      </c>
      <c r="R9" s="190">
        <f t="shared" si="3"/>
        <v>1.7303582224335121</v>
      </c>
      <c r="S9" s="182">
        <f t="shared" si="4"/>
        <v>-1.3256858195650785E-2</v>
      </c>
    </row>
    <row r="10" spans="1:19" ht="24" customHeight="1" thickBot="1" x14ac:dyDescent="0.3">
      <c r="A10" s="8"/>
      <c r="B10" t="s">
        <v>36</v>
      </c>
      <c r="E10" s="19">
        <v>2835.4300000000003</v>
      </c>
      <c r="F10" s="140">
        <v>2570.1299999999997</v>
      </c>
      <c r="G10" s="247">
        <f>E10/E7</f>
        <v>1.8963594417188655E-2</v>
      </c>
      <c r="H10" s="215">
        <f>F10/F7</f>
        <v>1.6370006620281801E-2</v>
      </c>
      <c r="I10" s="186">
        <f t="shared" si="0"/>
        <v>-9.3566055236772069E-2</v>
      </c>
      <c r="K10" s="19">
        <v>587.827</v>
      </c>
      <c r="L10" s="140">
        <v>655.96100000000024</v>
      </c>
      <c r="M10" s="247">
        <f>K10/K7</f>
        <v>1.6980647370877816E-2</v>
      </c>
      <c r="N10" s="215">
        <f>L10/L7</f>
        <v>1.781073599422724E-2</v>
      </c>
      <c r="O10" s="209">
        <f t="shared" si="1"/>
        <v>0.11590825191765645</v>
      </c>
      <c r="Q10" s="189">
        <f t="shared" si="2"/>
        <v>2.0731493988566103</v>
      </c>
      <c r="R10" s="190">
        <f t="shared" si="3"/>
        <v>2.5522483298510208</v>
      </c>
      <c r="S10" s="182">
        <f t="shared" si="4"/>
        <v>0.23109715646091139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227747.41</v>
      </c>
      <c r="F11" s="145">
        <v>222698.35000000006</v>
      </c>
      <c r="G11" s="243">
        <f>E11/E15</f>
        <v>0.60367690198025781</v>
      </c>
      <c r="H11" s="244">
        <f>F11/F15</f>
        <v>0.58651019712287611</v>
      </c>
      <c r="I11" s="164">
        <f t="shared" si="0"/>
        <v>-2.2169560567121001E-2</v>
      </c>
      <c r="J11" s="1"/>
      <c r="K11" s="17">
        <v>62456.12200000001</v>
      </c>
      <c r="L11" s="145">
        <v>58668.909000000043</v>
      </c>
      <c r="M11" s="243">
        <f>K11/K15</f>
        <v>0.64338943932525239</v>
      </c>
      <c r="N11" s="244">
        <f>L11/L15</f>
        <v>0.61434418031365268</v>
      </c>
      <c r="O11" s="164">
        <f t="shared" si="1"/>
        <v>-6.063797877172019E-2</v>
      </c>
      <c r="Q11" s="191">
        <f t="shared" si="2"/>
        <v>2.7423417021515202</v>
      </c>
      <c r="R11" s="192">
        <f t="shared" si="3"/>
        <v>2.6344563846117417</v>
      </c>
      <c r="S11" s="57">
        <f t="shared" si="4"/>
        <v>-3.9340581611378489E-2</v>
      </c>
    </row>
    <row r="12" spans="1:19" s="3" customFormat="1" ht="24" customHeight="1" x14ac:dyDescent="0.25">
      <c r="A12" s="46"/>
      <c r="B12" s="3" t="s">
        <v>33</v>
      </c>
      <c r="E12" s="31">
        <v>204252.17</v>
      </c>
      <c r="F12" s="141">
        <v>197138.40000000008</v>
      </c>
      <c r="G12" s="247">
        <f>E12/E11</f>
        <v>0.89683641188279595</v>
      </c>
      <c r="H12" s="215">
        <f>F12/F11</f>
        <v>0.88522613661035221</v>
      </c>
      <c r="I12" s="206">
        <f t="shared" si="0"/>
        <v>-3.4828369265305387E-2</v>
      </c>
      <c r="K12" s="31">
        <v>58675.063000000016</v>
      </c>
      <c r="L12" s="141">
        <v>54468.670000000042</v>
      </c>
      <c r="M12" s="247">
        <f>K12/K11</f>
        <v>0.93946055440329779</v>
      </c>
      <c r="N12" s="215">
        <f>L12/L11</f>
        <v>0.9284077534150158</v>
      </c>
      <c r="O12" s="206">
        <f t="shared" si="1"/>
        <v>-7.1689620512209312E-2</v>
      </c>
      <c r="Q12" s="189">
        <f t="shared" si="2"/>
        <v>2.8726775828134414</v>
      </c>
      <c r="R12" s="190">
        <f t="shared" si="3"/>
        <v>2.762966017782432</v>
      </c>
      <c r="S12" s="182">
        <f t="shared" si="4"/>
        <v>-3.8191395263912693E-2</v>
      </c>
    </row>
    <row r="13" spans="1:19" ht="24" customHeight="1" x14ac:dyDescent="0.25">
      <c r="A13" s="8"/>
      <c r="B13" s="3" t="s">
        <v>37</v>
      </c>
      <c r="D13" s="3"/>
      <c r="E13" s="19">
        <v>22929.71999999999</v>
      </c>
      <c r="F13" s="140">
        <v>23035.21</v>
      </c>
      <c r="G13" s="247">
        <f>E13/E11</f>
        <v>0.10068048633352182</v>
      </c>
      <c r="H13" s="215">
        <f>F13/F11</f>
        <v>0.10343682384714567</v>
      </c>
      <c r="I13" s="182">
        <f t="shared" si="0"/>
        <v>4.600579509911544E-3</v>
      </c>
      <c r="K13" s="19">
        <v>3723.8440000000001</v>
      </c>
      <c r="L13" s="140">
        <v>3765.5270000000014</v>
      </c>
      <c r="M13" s="247">
        <f>K13/K11</f>
        <v>5.9623362462369975E-2</v>
      </c>
      <c r="N13" s="215">
        <f>L13/L11</f>
        <v>6.4182666154572576E-2</v>
      </c>
      <c r="O13" s="182">
        <f t="shared" si="1"/>
        <v>1.1193540867985166E-2</v>
      </c>
      <c r="Q13" s="189">
        <f t="shared" si="2"/>
        <v>1.6240250644142196</v>
      </c>
      <c r="R13" s="190">
        <f t="shared" si="3"/>
        <v>1.6346831654671268</v>
      </c>
      <c r="S13" s="182">
        <f t="shared" si="4"/>
        <v>6.5627688183196552E-3</v>
      </c>
    </row>
    <row r="14" spans="1:19" ht="24" customHeight="1" thickBot="1" x14ac:dyDescent="0.3">
      <c r="A14" s="8"/>
      <c r="B14" t="s">
        <v>36</v>
      </c>
      <c r="E14" s="19">
        <v>565.52</v>
      </c>
      <c r="F14" s="140">
        <v>2524.7399999999998</v>
      </c>
      <c r="G14" s="247">
        <f>E14/E11</f>
        <v>2.4831017836821939E-3</v>
      </c>
      <c r="H14" s="215">
        <f>F14/F11</f>
        <v>1.1337039542502219E-2</v>
      </c>
      <c r="I14" s="186">
        <f t="shared" si="0"/>
        <v>3.4644574904512657</v>
      </c>
      <c r="K14" s="19">
        <v>57.215000000000003</v>
      </c>
      <c r="L14" s="140">
        <v>434.71199999999988</v>
      </c>
      <c r="M14" s="247">
        <f>K14/K11</f>
        <v>9.1608313433229165E-4</v>
      </c>
      <c r="N14" s="215">
        <f>L14/L11</f>
        <v>7.4095804304116098E-3</v>
      </c>
      <c r="O14" s="209">
        <f t="shared" si="1"/>
        <v>6.5978676920387977</v>
      </c>
      <c r="Q14" s="189">
        <f t="shared" si="2"/>
        <v>1.0117237232989109</v>
      </c>
      <c r="R14" s="190">
        <f t="shared" si="3"/>
        <v>1.7218089783502455</v>
      </c>
      <c r="S14" s="182">
        <f t="shared" si="4"/>
        <v>0.70185687920410844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377267.05999999994</v>
      </c>
      <c r="F15" s="145">
        <v>379700.73000000016</v>
      </c>
      <c r="G15" s="243">
        <f>G7+G11</f>
        <v>1</v>
      </c>
      <c r="H15" s="244">
        <f>H7+H11</f>
        <v>0.99999999999999978</v>
      </c>
      <c r="I15" s="164">
        <f t="shared" si="0"/>
        <v>6.4507884679892722E-3</v>
      </c>
      <c r="J15" s="1"/>
      <c r="K15" s="17">
        <v>97073.589000000036</v>
      </c>
      <c r="L15" s="145">
        <v>95498.437000000064</v>
      </c>
      <c r="M15" s="243">
        <f>M7+M11</f>
        <v>1</v>
      </c>
      <c r="N15" s="244">
        <f>N7+N11</f>
        <v>0.99999999999999989</v>
      </c>
      <c r="O15" s="164">
        <f t="shared" si="1"/>
        <v>-1.6226370284918301E-2</v>
      </c>
      <c r="Q15" s="191">
        <f t="shared" si="2"/>
        <v>2.5730735410613388</v>
      </c>
      <c r="R15" s="192">
        <f t="shared" si="3"/>
        <v>2.5150975348401365</v>
      </c>
      <c r="S15" s="57">
        <f t="shared" si="4"/>
        <v>-2.2531810807587087E-2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312600.75</v>
      </c>
      <c r="F16" s="181">
        <f t="shared" ref="F16:F17" si="5">F8+F12</f>
        <v>314717.57000000007</v>
      </c>
      <c r="G16" s="245">
        <f>E16/E15</f>
        <v>0.82859274806552163</v>
      </c>
      <c r="H16" s="246">
        <f>F16/F15</f>
        <v>0.82885690001175383</v>
      </c>
      <c r="I16" s="207">
        <f t="shared" si="0"/>
        <v>6.7716408229988737E-3</v>
      </c>
      <c r="J16" s="3"/>
      <c r="K16" s="180">
        <f t="shared" ref="K16:L18" si="6">K8+K12</f>
        <v>85982.144000000044</v>
      </c>
      <c r="L16" s="181">
        <f t="shared" si="6"/>
        <v>84265.334000000046</v>
      </c>
      <c r="M16" s="250">
        <f>K16/K15</f>
        <v>0.88574188804330711</v>
      </c>
      <c r="N16" s="246">
        <f>L16/L15</f>
        <v>0.88237395969108889</v>
      </c>
      <c r="O16" s="207">
        <f t="shared" si="1"/>
        <v>-1.996705269410352E-2</v>
      </c>
      <c r="P16" s="3"/>
      <c r="Q16" s="189">
        <f t="shared" si="2"/>
        <v>2.750541833312941</v>
      </c>
      <c r="R16" s="190">
        <f t="shared" si="3"/>
        <v>2.6774906148392041</v>
      </c>
      <c r="S16" s="182">
        <f t="shared" si="4"/>
        <v>-2.6558846547608754E-2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61265.359999999971</v>
      </c>
      <c r="F17" s="140">
        <f t="shared" si="5"/>
        <v>59888.290000000008</v>
      </c>
      <c r="G17" s="248">
        <f>E17/E15</f>
        <v>0.16239255025339339</v>
      </c>
      <c r="H17" s="215">
        <f>F17/F15</f>
        <v>0.15772497988086562</v>
      </c>
      <c r="I17" s="182">
        <f t="shared" si="0"/>
        <v>-2.2477138794254437E-2</v>
      </c>
      <c r="K17" s="19">
        <f t="shared" si="6"/>
        <v>10446.402999999998</v>
      </c>
      <c r="L17" s="140">
        <f t="shared" si="6"/>
        <v>10142.430000000004</v>
      </c>
      <c r="M17" s="247">
        <f>K17/K15</f>
        <v>0.10761323556297063</v>
      </c>
      <c r="N17" s="215">
        <f>L17/L15</f>
        <v>0.10620519370385086</v>
      </c>
      <c r="O17" s="182">
        <f t="shared" si="1"/>
        <v>-2.909834131422984E-2</v>
      </c>
      <c r="Q17" s="189">
        <f t="shared" si="2"/>
        <v>1.7051075844490269</v>
      </c>
      <c r="R17" s="190">
        <f t="shared" si="3"/>
        <v>1.6935581229652747</v>
      </c>
      <c r="S17" s="182">
        <f t="shared" si="4"/>
        <v>-6.7734503025415381E-3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3400.9500000000003</v>
      </c>
      <c r="F18" s="142">
        <f>F10+F14</f>
        <v>5094.869999999999</v>
      </c>
      <c r="G18" s="249">
        <f>E18/E15</f>
        <v>9.0147016810850147E-3</v>
      </c>
      <c r="H18" s="221">
        <f>F18/F15</f>
        <v>1.341812010738035E-2</v>
      </c>
      <c r="I18" s="208">
        <f t="shared" si="0"/>
        <v>0.49807259736250126</v>
      </c>
      <c r="K18" s="21">
        <f t="shared" si="6"/>
        <v>645.04200000000003</v>
      </c>
      <c r="L18" s="142">
        <f t="shared" si="6"/>
        <v>1090.6730000000002</v>
      </c>
      <c r="M18" s="249">
        <f>K18/K15</f>
        <v>6.6448763937222901E-3</v>
      </c>
      <c r="N18" s="221">
        <f>L18/L15</f>
        <v>1.1420846605060138E-2</v>
      </c>
      <c r="O18" s="208">
        <f t="shared" si="1"/>
        <v>0.6908557892354299</v>
      </c>
      <c r="Q18" s="193">
        <f t="shared" si="2"/>
        <v>1.8966524059453977</v>
      </c>
      <c r="R18" s="194">
        <f t="shared" si="3"/>
        <v>2.1407278301507211</v>
      </c>
      <c r="S18" s="186">
        <f t="shared" si="4"/>
        <v>0.12868748297802227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topLeftCell="A4" workbookViewId="0">
      <selection activeCell="A22" sqref="A22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153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154</v>
      </c>
    </row>
    <row r="27" spans="1:1" x14ac:dyDescent="0.25">
      <c r="A27" t="s">
        <v>155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84" workbookViewId="0">
      <selection activeCell="J95" sqref="J95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F5</f>
        <v>2025/2024</v>
      </c>
    </row>
    <row r="6" spans="1:16" ht="19.5" customHeight="1" thickBot="1" x14ac:dyDescent="0.3">
      <c r="A6" s="382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168</v>
      </c>
      <c r="B7" s="39">
        <v>52182.64</v>
      </c>
      <c r="C7" s="147">
        <v>56039.62000000001</v>
      </c>
      <c r="D7" s="247">
        <f>B7/$B$33</f>
        <v>0.13831750908759438</v>
      </c>
      <c r="E7" s="246">
        <f>C7/$C$33</f>
        <v>0.14758891825148723</v>
      </c>
      <c r="F7" s="52">
        <f>(C7-B7)/B7</f>
        <v>7.3913086804347397E-2</v>
      </c>
      <c r="H7" s="39">
        <v>13485.431999999997</v>
      </c>
      <c r="I7" s="147">
        <v>13987.252999999999</v>
      </c>
      <c r="J7" s="247">
        <f>H7/$H$33</f>
        <v>0.13891968082070186</v>
      </c>
      <c r="K7" s="246">
        <f>I7/$I$33</f>
        <v>0.14646577932997995</v>
      </c>
      <c r="L7" s="52">
        <f>(I7-H7)/H7</f>
        <v>3.721208189696866E-2</v>
      </c>
      <c r="N7" s="27">
        <f t="shared" ref="N7:N33" si="0">(H7/B7)*10</f>
        <v>2.5842755368452028</v>
      </c>
      <c r="O7" s="151">
        <f t="shared" ref="O7:O33" si="1">(I7/C7)*10</f>
        <v>2.4959578598141805</v>
      </c>
      <c r="P7" s="61">
        <f>(O7-N7)/N7</f>
        <v>-3.4175023433777346E-2</v>
      </c>
    </row>
    <row r="8" spans="1:16" ht="20.100000000000001" customHeight="1" x14ac:dyDescent="0.25">
      <c r="A8" s="8" t="s">
        <v>174</v>
      </c>
      <c r="B8" s="19">
        <v>36622.05999999999</v>
      </c>
      <c r="C8" s="140">
        <v>48586.610000000008</v>
      </c>
      <c r="D8" s="247">
        <f t="shared" ref="D8:D32" si="2">B8/$B$33</f>
        <v>9.707197866678316E-2</v>
      </c>
      <c r="E8" s="215">
        <f t="shared" ref="E8:E32" si="3">C8/$C$33</f>
        <v>0.1279602754516696</v>
      </c>
      <c r="F8" s="52">
        <f t="shared" ref="F8:F33" si="4">(C8-B8)/B8</f>
        <v>0.32670335857677096</v>
      </c>
      <c r="H8" s="19">
        <v>9237.23</v>
      </c>
      <c r="I8" s="140">
        <v>11690.584999999999</v>
      </c>
      <c r="J8" s="247">
        <f t="shared" ref="J8:J32" si="5">H8/$H$33</f>
        <v>9.5156984460520969E-2</v>
      </c>
      <c r="K8" s="215">
        <f t="shared" ref="K8:K32" si="6">I8/$I$33</f>
        <v>0.12241650614658746</v>
      </c>
      <c r="L8" s="52">
        <f t="shared" ref="L8:L33" si="7">(I8-H8)/H8</f>
        <v>0.26559423117103281</v>
      </c>
      <c r="N8" s="27">
        <f t="shared" si="0"/>
        <v>2.5223130539352518</v>
      </c>
      <c r="O8" s="152">
        <f t="shared" si="1"/>
        <v>2.4061330889312913</v>
      </c>
      <c r="P8" s="52">
        <f t="shared" ref="P8:P71" si="8">(O8-N8)/N8</f>
        <v>-4.6060882420086345E-2</v>
      </c>
    </row>
    <row r="9" spans="1:16" ht="20.100000000000001" customHeight="1" x14ac:dyDescent="0.25">
      <c r="A9" s="8" t="s">
        <v>169</v>
      </c>
      <c r="B9" s="19">
        <v>39152.149999999994</v>
      </c>
      <c r="C9" s="140">
        <v>33960.649999999987</v>
      </c>
      <c r="D9" s="247">
        <f t="shared" si="2"/>
        <v>0.10377834205827566</v>
      </c>
      <c r="E9" s="215">
        <f t="shared" si="3"/>
        <v>8.9440570735800265E-2</v>
      </c>
      <c r="F9" s="52">
        <f t="shared" si="4"/>
        <v>-0.13259808209766277</v>
      </c>
      <c r="H9" s="19">
        <v>10006.124</v>
      </c>
      <c r="I9" s="140">
        <v>8564.0419999999995</v>
      </c>
      <c r="J9" s="247">
        <f t="shared" si="5"/>
        <v>0.10307771766839691</v>
      </c>
      <c r="K9" s="215">
        <f t="shared" si="6"/>
        <v>8.9677300163561804E-2</v>
      </c>
      <c r="L9" s="52">
        <f t="shared" si="7"/>
        <v>-0.14411994094816338</v>
      </c>
      <c r="N9" s="27">
        <f t="shared" si="0"/>
        <v>2.5557023049819745</v>
      </c>
      <c r="O9" s="152">
        <f t="shared" si="1"/>
        <v>2.521754442273632</v>
      </c>
      <c r="P9" s="52">
        <f t="shared" si="8"/>
        <v>-1.3283183507784147E-2</v>
      </c>
    </row>
    <row r="10" spans="1:16" ht="20.100000000000001" customHeight="1" x14ac:dyDescent="0.25">
      <c r="A10" s="8" t="s">
        <v>167</v>
      </c>
      <c r="B10" s="19">
        <v>34689.14</v>
      </c>
      <c r="C10" s="140">
        <v>32286.940000000002</v>
      </c>
      <c r="D10" s="247">
        <f t="shared" si="2"/>
        <v>9.1948499293842426E-2</v>
      </c>
      <c r="E10" s="215">
        <f t="shared" si="3"/>
        <v>8.5032599226238029E-2</v>
      </c>
      <c r="F10" s="52">
        <f t="shared" si="4"/>
        <v>-6.9249338553795142E-2</v>
      </c>
      <c r="H10" s="19">
        <v>9230.7220000000016</v>
      </c>
      <c r="I10" s="140">
        <v>8069.0349999999999</v>
      </c>
      <c r="J10" s="247">
        <f t="shared" si="5"/>
        <v>9.508994253833554E-2</v>
      </c>
      <c r="K10" s="215">
        <f t="shared" si="6"/>
        <v>8.449389595768983E-2</v>
      </c>
      <c r="L10" s="52">
        <f t="shared" si="7"/>
        <v>-0.12585006893285286</v>
      </c>
      <c r="N10" s="27">
        <f t="shared" si="0"/>
        <v>2.6609832356754888</v>
      </c>
      <c r="O10" s="152">
        <f t="shared" si="1"/>
        <v>2.4991637485621117</v>
      </c>
      <c r="P10" s="52">
        <f t="shared" si="8"/>
        <v>-6.0811915289011344E-2</v>
      </c>
    </row>
    <row r="11" spans="1:16" ht="20.100000000000001" customHeight="1" x14ac:dyDescent="0.25">
      <c r="A11" s="8" t="s">
        <v>170</v>
      </c>
      <c r="B11" s="19">
        <v>19016.449999999997</v>
      </c>
      <c r="C11" s="140">
        <v>20205.720000000005</v>
      </c>
      <c r="D11" s="247">
        <f t="shared" si="2"/>
        <v>5.0405805372989637E-2</v>
      </c>
      <c r="E11" s="215">
        <f t="shared" si="3"/>
        <v>5.3214856868987352E-2</v>
      </c>
      <c r="F11" s="52">
        <f t="shared" si="4"/>
        <v>6.2539012276213904E-2</v>
      </c>
      <c r="H11" s="19">
        <v>6117.1819999999998</v>
      </c>
      <c r="I11" s="140">
        <v>6096.9519999999993</v>
      </c>
      <c r="J11" s="247">
        <f t="shared" si="5"/>
        <v>6.301592495977458E-2</v>
      </c>
      <c r="K11" s="215">
        <f t="shared" si="6"/>
        <v>6.3843474213091014E-2</v>
      </c>
      <c r="L11" s="52">
        <f t="shared" si="7"/>
        <v>-3.3070783246273321E-3</v>
      </c>
      <c r="N11" s="27">
        <f t="shared" si="0"/>
        <v>3.2167844155980747</v>
      </c>
      <c r="O11" s="152">
        <f t="shared" si="1"/>
        <v>3.0174386262899802</v>
      </c>
      <c r="P11" s="52">
        <f t="shared" si="8"/>
        <v>-6.1970515755259761E-2</v>
      </c>
    </row>
    <row r="12" spans="1:16" ht="20.100000000000001" customHeight="1" x14ac:dyDescent="0.25">
      <c r="A12" s="8" t="s">
        <v>179</v>
      </c>
      <c r="B12" s="19">
        <v>28405.440000000006</v>
      </c>
      <c r="C12" s="140">
        <v>23946.15</v>
      </c>
      <c r="D12" s="247">
        <f t="shared" si="2"/>
        <v>7.5292658733577253E-2</v>
      </c>
      <c r="E12" s="215">
        <f t="shared" si="3"/>
        <v>6.306585188814362E-2</v>
      </c>
      <c r="F12" s="52">
        <f t="shared" si="4"/>
        <v>-0.15698718273682799</v>
      </c>
      <c r="H12" s="19">
        <v>6369.4140000000007</v>
      </c>
      <c r="I12" s="140">
        <v>5445.8570000000009</v>
      </c>
      <c r="J12" s="247">
        <f t="shared" si="5"/>
        <v>6.5614283613228727E-2</v>
      </c>
      <c r="K12" s="215">
        <f t="shared" si="6"/>
        <v>5.7025613937534907E-2</v>
      </c>
      <c r="L12" s="52">
        <f t="shared" si="7"/>
        <v>-0.144998739287476</v>
      </c>
      <c r="N12" s="27">
        <f t="shared" si="0"/>
        <v>2.2423218932711477</v>
      </c>
      <c r="O12" s="152">
        <f t="shared" si="1"/>
        <v>2.2742098416655705</v>
      </c>
      <c r="P12" s="52">
        <f t="shared" si="8"/>
        <v>1.4220950386344371E-2</v>
      </c>
    </row>
    <row r="13" spans="1:16" ht="20.100000000000001" customHeight="1" x14ac:dyDescent="0.25">
      <c r="A13" s="8" t="s">
        <v>171</v>
      </c>
      <c r="B13" s="19">
        <v>13723.560000000001</v>
      </c>
      <c r="C13" s="140">
        <v>15309.96</v>
      </c>
      <c r="D13" s="247">
        <f t="shared" si="2"/>
        <v>3.6376247637416335E-2</v>
      </c>
      <c r="E13" s="215">
        <f t="shared" si="3"/>
        <v>4.0321123427916522E-2</v>
      </c>
      <c r="F13" s="52">
        <f t="shared" si="4"/>
        <v>0.1155968276453047</v>
      </c>
      <c r="H13" s="19">
        <v>3563.6919999999996</v>
      </c>
      <c r="I13" s="140">
        <v>4026.1430000000009</v>
      </c>
      <c r="J13" s="247">
        <f t="shared" si="5"/>
        <v>3.6711241818822619E-2</v>
      </c>
      <c r="K13" s="215">
        <f t="shared" si="6"/>
        <v>4.2159255444149307E-2</v>
      </c>
      <c r="L13" s="52">
        <f t="shared" si="7"/>
        <v>0.12976738730507614</v>
      </c>
      <c r="N13" s="27">
        <f t="shared" si="0"/>
        <v>2.596769351392787</v>
      </c>
      <c r="O13" s="152">
        <f t="shared" si="1"/>
        <v>2.6297540947200391</v>
      </c>
      <c r="P13" s="52">
        <f t="shared" si="8"/>
        <v>1.2702222979318747E-2</v>
      </c>
    </row>
    <row r="14" spans="1:16" ht="20.100000000000001" customHeight="1" x14ac:dyDescent="0.25">
      <c r="A14" s="8" t="s">
        <v>184</v>
      </c>
      <c r="B14" s="19">
        <v>23086.05</v>
      </c>
      <c r="C14" s="140">
        <v>18402.879999999997</v>
      </c>
      <c r="D14" s="247">
        <f t="shared" si="2"/>
        <v>6.1192858978994895E-2</v>
      </c>
      <c r="E14" s="215">
        <f t="shared" si="3"/>
        <v>4.8466801736198939E-2</v>
      </c>
      <c r="F14" s="52">
        <f t="shared" si="4"/>
        <v>-0.20285713666911412</v>
      </c>
      <c r="H14" s="19">
        <v>4495.7380000000012</v>
      </c>
      <c r="I14" s="140">
        <v>3589.8029999999999</v>
      </c>
      <c r="J14" s="247">
        <f t="shared" si="5"/>
        <v>4.6312679342678895E-2</v>
      </c>
      <c r="K14" s="215">
        <f t="shared" si="6"/>
        <v>3.7590175428735009E-2</v>
      </c>
      <c r="L14" s="52">
        <f t="shared" si="7"/>
        <v>-0.20150974100359076</v>
      </c>
      <c r="N14" s="27">
        <f t="shared" si="0"/>
        <v>1.9473829433792276</v>
      </c>
      <c r="O14" s="152">
        <f t="shared" si="1"/>
        <v>1.9506745683284357</v>
      </c>
      <c r="P14" s="52">
        <f t="shared" si="8"/>
        <v>1.6902812877143973E-3</v>
      </c>
    </row>
    <row r="15" spans="1:16" ht="20.100000000000001" customHeight="1" x14ac:dyDescent="0.25">
      <c r="A15" s="8" t="s">
        <v>177</v>
      </c>
      <c r="B15" s="19">
        <v>9183.6699999999983</v>
      </c>
      <c r="C15" s="140">
        <v>9483.5499999999993</v>
      </c>
      <c r="D15" s="247">
        <f t="shared" si="2"/>
        <v>2.43426234985901E-2</v>
      </c>
      <c r="E15" s="215">
        <f t="shared" si="3"/>
        <v>2.4976380740695449E-2</v>
      </c>
      <c r="F15" s="52">
        <f t="shared" si="4"/>
        <v>3.2653612335809219E-2</v>
      </c>
      <c r="H15" s="19">
        <v>3199.9069999999997</v>
      </c>
      <c r="I15" s="140">
        <v>3294.848</v>
      </c>
      <c r="J15" s="247">
        <f t="shared" si="5"/>
        <v>3.2963724046506611E-2</v>
      </c>
      <c r="K15" s="215">
        <f t="shared" si="6"/>
        <v>3.450159084802612E-2</v>
      </c>
      <c r="L15" s="52">
        <f t="shared" si="7"/>
        <v>2.9669924782189067E-2</v>
      </c>
      <c r="N15" s="27">
        <f t="shared" si="0"/>
        <v>3.4843444940856982</v>
      </c>
      <c r="O15" s="152">
        <f t="shared" si="1"/>
        <v>3.4742770376072252</v>
      </c>
      <c r="P15" s="52">
        <f t="shared" si="8"/>
        <v>-2.8893401601252397E-3</v>
      </c>
    </row>
    <row r="16" spans="1:16" ht="20.100000000000001" customHeight="1" x14ac:dyDescent="0.25">
      <c r="A16" s="8" t="s">
        <v>173</v>
      </c>
      <c r="B16" s="19">
        <v>16533.43</v>
      </c>
      <c r="C16" s="140">
        <v>11498.77</v>
      </c>
      <c r="D16" s="247">
        <f t="shared" si="2"/>
        <v>4.3824207711110549E-2</v>
      </c>
      <c r="E16" s="215">
        <f t="shared" si="3"/>
        <v>3.0283771116268343E-2</v>
      </c>
      <c r="F16" s="52">
        <f t="shared" si="4"/>
        <v>-0.30451394538217419</v>
      </c>
      <c r="H16" s="19">
        <v>3600.3269999999998</v>
      </c>
      <c r="I16" s="140">
        <v>2822.5390000000007</v>
      </c>
      <c r="J16" s="247">
        <f t="shared" si="5"/>
        <v>3.7088635921352406E-2</v>
      </c>
      <c r="K16" s="215">
        <f t="shared" si="6"/>
        <v>2.9555865924800421E-2</v>
      </c>
      <c r="L16" s="52">
        <f t="shared" si="7"/>
        <v>-0.21603259926112242</v>
      </c>
      <c r="N16" s="27">
        <f t="shared" si="0"/>
        <v>2.1776044051355341</v>
      </c>
      <c r="O16" s="152">
        <f t="shared" si="1"/>
        <v>2.4546442793446608</v>
      </c>
      <c r="P16" s="52">
        <f t="shared" si="8"/>
        <v>0.12722231529095557</v>
      </c>
    </row>
    <row r="17" spans="1:16" ht="20.100000000000001" customHeight="1" x14ac:dyDescent="0.25">
      <c r="A17" s="8" t="s">
        <v>172</v>
      </c>
      <c r="B17" s="19">
        <v>7815.09</v>
      </c>
      <c r="C17" s="140">
        <v>10750.230000000001</v>
      </c>
      <c r="D17" s="247">
        <f t="shared" si="2"/>
        <v>2.0715007559896702E-2</v>
      </c>
      <c r="E17" s="215">
        <f t="shared" si="3"/>
        <v>2.8312376433935235E-2</v>
      </c>
      <c r="F17" s="52">
        <f t="shared" si="4"/>
        <v>0.37557340990314908</v>
      </c>
      <c r="H17" s="19">
        <v>1971.1400000000003</v>
      </c>
      <c r="I17" s="140">
        <v>2600.2879999999996</v>
      </c>
      <c r="J17" s="247">
        <f t="shared" si="5"/>
        <v>2.0305626075080012E-2</v>
      </c>
      <c r="K17" s="215">
        <f t="shared" si="6"/>
        <v>2.7228592233399577E-2</v>
      </c>
      <c r="L17" s="52">
        <f t="shared" si="7"/>
        <v>0.31917976399443931</v>
      </c>
      <c r="N17" s="27">
        <f t="shared" si="0"/>
        <v>2.522223032620226</v>
      </c>
      <c r="O17" s="152">
        <f t="shared" si="1"/>
        <v>2.4188208066246015</v>
      </c>
      <c r="P17" s="52">
        <f t="shared" si="8"/>
        <v>-4.0996464094693652E-2</v>
      </c>
    </row>
    <row r="18" spans="1:16" ht="20.100000000000001" customHeight="1" x14ac:dyDescent="0.25">
      <c r="A18" s="8" t="s">
        <v>175</v>
      </c>
      <c r="B18" s="19">
        <v>4496.0200000000004</v>
      </c>
      <c r="C18" s="140">
        <v>9329.3000000000011</v>
      </c>
      <c r="D18" s="247">
        <f t="shared" si="2"/>
        <v>1.191734046433845E-2</v>
      </c>
      <c r="E18" s="215">
        <f t="shared" si="3"/>
        <v>2.4570139751904096E-2</v>
      </c>
      <c r="F18" s="52">
        <f t="shared" si="4"/>
        <v>1.0750130115079559</v>
      </c>
      <c r="H18" s="19">
        <v>1183.2359999999999</v>
      </c>
      <c r="I18" s="140">
        <v>2454.7739999999999</v>
      </c>
      <c r="J18" s="247">
        <f t="shared" si="5"/>
        <v>1.2189062052707249E-2</v>
      </c>
      <c r="K18" s="215">
        <f t="shared" si="6"/>
        <v>2.5704860488973229E-2</v>
      </c>
      <c r="L18" s="52">
        <f t="shared" si="7"/>
        <v>1.0746275468292041</v>
      </c>
      <c r="N18" s="27">
        <f t="shared" si="0"/>
        <v>2.6317409620063965</v>
      </c>
      <c r="O18" s="152">
        <f t="shared" si="1"/>
        <v>2.6312520767903269</v>
      </c>
      <c r="P18" s="52">
        <f t="shared" si="8"/>
        <v>-1.8576494538310602E-4</v>
      </c>
    </row>
    <row r="19" spans="1:16" ht="20.100000000000001" customHeight="1" x14ac:dyDescent="0.25">
      <c r="A19" s="8" t="s">
        <v>182</v>
      </c>
      <c r="B19" s="19">
        <v>11585.27</v>
      </c>
      <c r="C19" s="140">
        <v>10107.640000000001</v>
      </c>
      <c r="D19" s="247">
        <f t="shared" si="2"/>
        <v>3.0708405870366749E-2</v>
      </c>
      <c r="E19" s="215">
        <f t="shared" si="3"/>
        <v>2.6620017296253302E-2</v>
      </c>
      <c r="F19" s="52">
        <f t="shared" si="4"/>
        <v>-0.12754385525758133</v>
      </c>
      <c r="H19" s="19">
        <v>2626.84</v>
      </c>
      <c r="I19" s="140">
        <v>2452.7429999999995</v>
      </c>
      <c r="J19" s="247">
        <f t="shared" si="5"/>
        <v>2.7060295463063593E-2</v>
      </c>
      <c r="K19" s="215">
        <f t="shared" si="6"/>
        <v>2.5683593125194276E-2</v>
      </c>
      <c r="L19" s="52">
        <f t="shared" si="7"/>
        <v>-6.6276210199327196E-2</v>
      </c>
      <c r="N19" s="27">
        <f t="shared" si="0"/>
        <v>2.2673964439326837</v>
      </c>
      <c r="O19" s="152">
        <f t="shared" si="1"/>
        <v>2.426622831838094</v>
      </c>
      <c r="P19" s="52">
        <f t="shared" si="8"/>
        <v>7.0224326377278892E-2</v>
      </c>
    </row>
    <row r="20" spans="1:16" ht="20.100000000000001" customHeight="1" x14ac:dyDescent="0.25">
      <c r="A20" s="8" t="s">
        <v>166</v>
      </c>
      <c r="B20" s="19">
        <v>9914.15</v>
      </c>
      <c r="C20" s="140">
        <v>13341.880000000003</v>
      </c>
      <c r="D20" s="247">
        <f t="shared" si="2"/>
        <v>2.6278864632390653E-2</v>
      </c>
      <c r="E20" s="215">
        <f t="shared" si="3"/>
        <v>3.5137883458901981E-2</v>
      </c>
      <c r="F20" s="52">
        <f t="shared" si="4"/>
        <v>0.34574118809983745</v>
      </c>
      <c r="H20" s="19">
        <v>2042.5830000000003</v>
      </c>
      <c r="I20" s="140">
        <v>2421.12</v>
      </c>
      <c r="J20" s="247">
        <f t="shared" si="5"/>
        <v>2.1041593506963056E-2</v>
      </c>
      <c r="K20" s="215">
        <f t="shared" si="6"/>
        <v>2.5352456815602113E-2</v>
      </c>
      <c r="L20" s="52">
        <f t="shared" si="7"/>
        <v>0.18532270169682188</v>
      </c>
      <c r="N20" s="27">
        <f t="shared" si="0"/>
        <v>2.0602704215691716</v>
      </c>
      <c r="O20" s="152">
        <f t="shared" si="1"/>
        <v>1.8146767921762148</v>
      </c>
      <c r="P20" s="52">
        <f t="shared" si="8"/>
        <v>-0.119204560149878</v>
      </c>
    </row>
    <row r="21" spans="1:16" ht="20.100000000000001" customHeight="1" x14ac:dyDescent="0.25">
      <c r="A21" s="8" t="s">
        <v>178</v>
      </c>
      <c r="B21" s="19">
        <v>14307.84</v>
      </c>
      <c r="C21" s="140">
        <v>7944.1999999999989</v>
      </c>
      <c r="D21" s="247">
        <f t="shared" si="2"/>
        <v>3.7924964877665189E-2</v>
      </c>
      <c r="E21" s="215">
        <f t="shared" si="3"/>
        <v>2.092226686000841E-2</v>
      </c>
      <c r="F21" s="52">
        <f t="shared" si="4"/>
        <v>-0.4447659465020577</v>
      </c>
      <c r="H21" s="19">
        <v>4254.3429999999998</v>
      </c>
      <c r="I21" s="140">
        <v>2036.7290000000003</v>
      </c>
      <c r="J21" s="247">
        <f t="shared" si="5"/>
        <v>4.3825957645390032E-2</v>
      </c>
      <c r="K21" s="215">
        <f t="shared" si="6"/>
        <v>2.1327354289578576E-2</v>
      </c>
      <c r="L21" s="52">
        <f t="shared" si="7"/>
        <v>-0.52125886417714784</v>
      </c>
      <c r="N21" s="27">
        <f t="shared" si="0"/>
        <v>2.9734348441134366</v>
      </c>
      <c r="O21" s="152">
        <f t="shared" si="1"/>
        <v>2.5637937111351681</v>
      </c>
      <c r="P21" s="52">
        <f t="shared" si="8"/>
        <v>-0.13776697807562274</v>
      </c>
    </row>
    <row r="22" spans="1:16" ht="20.100000000000001" customHeight="1" x14ac:dyDescent="0.25">
      <c r="A22" s="8" t="s">
        <v>205</v>
      </c>
      <c r="B22" s="19">
        <v>3012.9199999999996</v>
      </c>
      <c r="C22" s="140">
        <v>4380.17</v>
      </c>
      <c r="D22" s="247">
        <f t="shared" si="2"/>
        <v>7.9861729778369743E-3</v>
      </c>
      <c r="E22" s="215">
        <f t="shared" si="3"/>
        <v>1.153584824553801E-2</v>
      </c>
      <c r="F22" s="52">
        <f t="shared" si="4"/>
        <v>0.45379565338608413</v>
      </c>
      <c r="H22" s="19">
        <v>863.62599999999998</v>
      </c>
      <c r="I22" s="140">
        <v>1254.105</v>
      </c>
      <c r="J22" s="247">
        <f t="shared" si="5"/>
        <v>8.8966114150781008E-3</v>
      </c>
      <c r="K22" s="215">
        <f t="shared" si="6"/>
        <v>1.3132204456916919E-2</v>
      </c>
      <c r="L22" s="52">
        <f t="shared" si="7"/>
        <v>0.45213900461542389</v>
      </c>
      <c r="N22" s="27">
        <f t="shared" si="0"/>
        <v>2.8664086666755177</v>
      </c>
      <c r="O22" s="152">
        <f t="shared" si="1"/>
        <v>2.8631422981299814</v>
      </c>
      <c r="P22" s="52">
        <f t="shared" si="8"/>
        <v>-1.1395334459844001E-3</v>
      </c>
    </row>
    <row r="23" spans="1:16" ht="20.100000000000001" customHeight="1" x14ac:dyDescent="0.25">
      <c r="A23" s="8" t="s">
        <v>208</v>
      </c>
      <c r="B23" s="19">
        <v>5663.27</v>
      </c>
      <c r="C23" s="140">
        <v>5555.29</v>
      </c>
      <c r="D23" s="247">
        <f t="shared" si="2"/>
        <v>1.5011302603519116E-2</v>
      </c>
      <c r="E23" s="215">
        <f t="shared" si="3"/>
        <v>1.4630706662059886E-2</v>
      </c>
      <c r="F23" s="52">
        <f t="shared" si="4"/>
        <v>-1.906672293568918E-2</v>
      </c>
      <c r="H23" s="19">
        <v>1256.3539999999998</v>
      </c>
      <c r="I23" s="140">
        <v>1193.0239999999999</v>
      </c>
      <c r="J23" s="247">
        <f t="shared" si="5"/>
        <v>1.2942284435367891E-2</v>
      </c>
      <c r="K23" s="215">
        <f t="shared" si="6"/>
        <v>1.2492602365837668E-2</v>
      </c>
      <c r="L23" s="52">
        <f t="shared" si="7"/>
        <v>-5.0407767237577894E-2</v>
      </c>
      <c r="N23" s="27">
        <f t="shared" si="0"/>
        <v>2.2184250441882511</v>
      </c>
      <c r="O23" s="152">
        <f t="shared" si="1"/>
        <v>2.1475458526917586</v>
      </c>
      <c r="P23" s="52">
        <f t="shared" si="8"/>
        <v>-3.1950230494457901E-2</v>
      </c>
    </row>
    <row r="24" spans="1:16" ht="20.100000000000001" customHeight="1" x14ac:dyDescent="0.25">
      <c r="A24" s="8" t="s">
        <v>176</v>
      </c>
      <c r="B24" s="19">
        <v>3483.39</v>
      </c>
      <c r="C24" s="140">
        <v>3624.52</v>
      </c>
      <c r="D24" s="247">
        <f t="shared" si="2"/>
        <v>9.2332206262587587E-3</v>
      </c>
      <c r="E24" s="215">
        <f t="shared" si="3"/>
        <v>9.5457282897507233E-3</v>
      </c>
      <c r="F24" s="52">
        <f t="shared" si="4"/>
        <v>4.0515130375869519E-2</v>
      </c>
      <c r="H24" s="19">
        <v>801.09800000000007</v>
      </c>
      <c r="I24" s="140">
        <v>1050.627</v>
      </c>
      <c r="J24" s="247">
        <f t="shared" si="5"/>
        <v>8.2524815271844947E-3</v>
      </c>
      <c r="K24" s="215">
        <f t="shared" si="6"/>
        <v>1.1001509899057297E-2</v>
      </c>
      <c r="L24" s="52">
        <f t="shared" si="7"/>
        <v>0.31148373856881412</v>
      </c>
      <c r="N24" s="27">
        <f t="shared" si="0"/>
        <v>2.2997654583609646</v>
      </c>
      <c r="O24" s="152">
        <f t="shared" si="1"/>
        <v>2.8986652025647528</v>
      </c>
      <c r="P24" s="52">
        <f t="shared" si="8"/>
        <v>0.260417749134567</v>
      </c>
    </row>
    <row r="25" spans="1:16" ht="20.100000000000001" customHeight="1" x14ac:dyDescent="0.25">
      <c r="A25" s="8" t="s">
        <v>187</v>
      </c>
      <c r="B25" s="19">
        <v>3151.65</v>
      </c>
      <c r="C25" s="140">
        <v>4092.7299999999996</v>
      </c>
      <c r="D25" s="247">
        <f t="shared" si="2"/>
        <v>8.3538965739548034E-3</v>
      </c>
      <c r="E25" s="215">
        <f t="shared" si="3"/>
        <v>1.0778831001984119E-2</v>
      </c>
      <c r="F25" s="52">
        <f t="shared" ref="F25:F27" si="9">(C25-B25)/B25</f>
        <v>0.29859914647882835</v>
      </c>
      <c r="H25" s="19">
        <v>729.8549999999999</v>
      </c>
      <c r="I25" s="140">
        <v>956.67300000000012</v>
      </c>
      <c r="J25" s="247">
        <f t="shared" si="5"/>
        <v>7.5185743879316123E-3</v>
      </c>
      <c r="K25" s="215">
        <f t="shared" si="6"/>
        <v>1.0017682278925672E-2</v>
      </c>
      <c r="L25" s="52">
        <f t="shared" ref="L25:L29" si="10">(I25-H25)/H25</f>
        <v>0.31077131759048066</v>
      </c>
      <c r="N25" s="27">
        <f t="shared" si="0"/>
        <v>2.3157869687306647</v>
      </c>
      <c r="O25" s="152">
        <f t="shared" si="1"/>
        <v>2.3374935556462315</v>
      </c>
      <c r="P25" s="52">
        <f t="shared" ref="P25:P29" si="11">(O25-N25)/N25</f>
        <v>9.3733090343213598E-3</v>
      </c>
    </row>
    <row r="26" spans="1:16" ht="20.100000000000001" customHeight="1" x14ac:dyDescent="0.25">
      <c r="A26" s="8" t="s">
        <v>186</v>
      </c>
      <c r="B26" s="19">
        <v>2345.14</v>
      </c>
      <c r="C26" s="140">
        <v>2412.09</v>
      </c>
      <c r="D26" s="247">
        <f t="shared" si="2"/>
        <v>6.2161271116540117E-3</v>
      </c>
      <c r="E26" s="215">
        <f t="shared" si="3"/>
        <v>6.3526082765234639E-3</v>
      </c>
      <c r="F26" s="52">
        <f t="shared" si="9"/>
        <v>2.8548402227585676E-2</v>
      </c>
      <c r="H26" s="19">
        <v>796.34300000000007</v>
      </c>
      <c r="I26" s="140">
        <v>944.94599999999991</v>
      </c>
      <c r="J26" s="247">
        <f t="shared" si="5"/>
        <v>8.203498069902412E-3</v>
      </c>
      <c r="K26" s="215">
        <f t="shared" si="6"/>
        <v>9.8948844576377676E-3</v>
      </c>
      <c r="L26" s="52">
        <f t="shared" si="10"/>
        <v>0.18660677622582206</v>
      </c>
      <c r="N26" s="27">
        <f t="shared" si="0"/>
        <v>3.3957162472176505</v>
      </c>
      <c r="O26" s="152">
        <f t="shared" si="1"/>
        <v>3.9175403902839441</v>
      </c>
      <c r="P26" s="52">
        <f t="shared" si="11"/>
        <v>0.15367130380633565</v>
      </c>
    </row>
    <row r="27" spans="1:16" ht="20.100000000000001" customHeight="1" x14ac:dyDescent="0.25">
      <c r="A27" s="8" t="s">
        <v>202</v>
      </c>
      <c r="B27" s="19">
        <v>3021.12</v>
      </c>
      <c r="C27" s="140">
        <v>3391.9899999999993</v>
      </c>
      <c r="D27" s="247">
        <f t="shared" si="2"/>
        <v>8.0079082440963727E-3</v>
      </c>
      <c r="E27" s="215">
        <f t="shared" si="3"/>
        <v>8.9333249372472914E-3</v>
      </c>
      <c r="F27" s="52">
        <f t="shared" si="9"/>
        <v>0.12275910920453324</v>
      </c>
      <c r="H27" s="19">
        <v>722.12900000000002</v>
      </c>
      <c r="I27" s="140">
        <v>818.03600000000006</v>
      </c>
      <c r="J27" s="247">
        <f t="shared" si="5"/>
        <v>7.4389852836284848E-3</v>
      </c>
      <c r="K27" s="215">
        <f t="shared" si="6"/>
        <v>8.5659621842816107E-3</v>
      </c>
      <c r="L27" s="52">
        <f t="shared" si="10"/>
        <v>0.13281145058569874</v>
      </c>
      <c r="N27" s="27">
        <f t="shared" si="0"/>
        <v>2.3902691716979136</v>
      </c>
      <c r="O27" s="152">
        <f t="shared" si="1"/>
        <v>2.4116698457247816</v>
      </c>
      <c r="P27" s="52">
        <f t="shared" si="11"/>
        <v>8.9532485630754791E-3</v>
      </c>
    </row>
    <row r="28" spans="1:16" ht="20.100000000000001" customHeight="1" x14ac:dyDescent="0.25">
      <c r="A28" s="8" t="s">
        <v>181</v>
      </c>
      <c r="B28" s="19">
        <v>345.54</v>
      </c>
      <c r="C28" s="140">
        <v>431.90000000000003</v>
      </c>
      <c r="D28" s="247">
        <f t="shared" si="2"/>
        <v>9.1590291503318661E-4</v>
      </c>
      <c r="E28" s="215">
        <f t="shared" si="3"/>
        <v>1.1374747686157996E-3</v>
      </c>
      <c r="F28" s="52">
        <f t="shared" ref="F28:F29" si="12">(C28-B28)/B28</f>
        <v>0.24992764947618223</v>
      </c>
      <c r="H28" s="19">
        <v>656.31099999999992</v>
      </c>
      <c r="I28" s="140">
        <v>767.40300000000002</v>
      </c>
      <c r="J28" s="247">
        <f t="shared" si="5"/>
        <v>6.7609635819687259E-3</v>
      </c>
      <c r="K28" s="215">
        <f t="shared" si="6"/>
        <v>8.0357650251385755E-3</v>
      </c>
      <c r="L28" s="52">
        <f t="shared" si="10"/>
        <v>0.16926731381921087</v>
      </c>
      <c r="N28" s="27">
        <f t="shared" si="0"/>
        <v>18.993777854951666</v>
      </c>
      <c r="O28" s="152">
        <f t="shared" si="1"/>
        <v>17.768071312803887</v>
      </c>
      <c r="P28" s="52">
        <f t="shared" si="11"/>
        <v>-6.4532003664991733E-2</v>
      </c>
    </row>
    <row r="29" spans="1:16" ht="20.100000000000001" customHeight="1" x14ac:dyDescent="0.25">
      <c r="A29" s="8" t="s">
        <v>191</v>
      </c>
      <c r="B29" s="19">
        <v>1045.0500000000002</v>
      </c>
      <c r="C29" s="140">
        <v>2688.869999999999</v>
      </c>
      <c r="D29" s="247">
        <f t="shared" si="2"/>
        <v>2.7700536590711112E-3</v>
      </c>
      <c r="E29" s="215">
        <f t="shared" si="3"/>
        <v>7.0815507781615272E-3</v>
      </c>
      <c r="F29" s="52">
        <f t="shared" si="12"/>
        <v>1.5729582316635553</v>
      </c>
      <c r="H29" s="19">
        <v>249.17799999999997</v>
      </c>
      <c r="I29" s="140">
        <v>735.346</v>
      </c>
      <c r="J29" s="247">
        <f t="shared" si="5"/>
        <v>2.5668979849915712E-3</v>
      </c>
      <c r="K29" s="215">
        <f t="shared" si="6"/>
        <v>7.7000841385498247E-3</v>
      </c>
      <c r="L29" s="52">
        <f t="shared" si="10"/>
        <v>1.9510871746301843</v>
      </c>
      <c r="N29" s="27">
        <f t="shared" si="0"/>
        <v>2.3843643844792108</v>
      </c>
      <c r="O29" s="152">
        <f t="shared" si="1"/>
        <v>2.7347770624834977</v>
      </c>
      <c r="P29" s="52">
        <f t="shared" si="11"/>
        <v>0.14696272108628375</v>
      </c>
    </row>
    <row r="30" spans="1:16" ht="20.100000000000001" customHeight="1" x14ac:dyDescent="0.25">
      <c r="A30" s="8" t="s">
        <v>183</v>
      </c>
      <c r="B30" s="19">
        <v>4820.97</v>
      </c>
      <c r="C30" s="140">
        <v>2472.0700000000002</v>
      </c>
      <c r="D30" s="247">
        <f t="shared" si="2"/>
        <v>1.2778666655922736E-2</v>
      </c>
      <c r="E30" s="215">
        <f t="shared" si="3"/>
        <v>6.5105747887290108E-3</v>
      </c>
      <c r="F30" s="52">
        <f t="shared" ref="F30" si="13">(C30-B30)/B30</f>
        <v>-0.48722559982742064</v>
      </c>
      <c r="H30" s="19">
        <v>1280.4740000000002</v>
      </c>
      <c r="I30" s="140">
        <v>724.36399999999981</v>
      </c>
      <c r="J30" s="247">
        <f t="shared" si="5"/>
        <v>1.3190755726565339E-2</v>
      </c>
      <c r="K30" s="215">
        <f t="shared" si="6"/>
        <v>7.5850874920602059E-3</v>
      </c>
      <c r="L30" s="52">
        <f t="shared" ref="L30" si="14">(I30-H30)/H30</f>
        <v>-0.43430011074024172</v>
      </c>
      <c r="N30" s="27">
        <f t="shared" si="0"/>
        <v>2.6560505458445087</v>
      </c>
      <c r="O30" s="152">
        <f t="shared" si="1"/>
        <v>2.9301921062105833</v>
      </c>
      <c r="P30" s="52">
        <f t="shared" ref="P30" si="15">(O30-N30)/N30</f>
        <v>0.10321398468676714</v>
      </c>
    </row>
    <row r="31" spans="1:16" ht="20.100000000000001" customHeight="1" x14ac:dyDescent="0.25">
      <c r="A31" s="8" t="s">
        <v>189</v>
      </c>
      <c r="B31" s="19">
        <v>3830.65</v>
      </c>
      <c r="C31" s="140">
        <v>2355.48</v>
      </c>
      <c r="D31" s="247">
        <f t="shared" si="2"/>
        <v>1.0153682645921966E-2</v>
      </c>
      <c r="E31" s="215">
        <f t="shared" si="3"/>
        <v>6.203517175223763E-3</v>
      </c>
      <c r="F31" s="52">
        <f t="shared" ref="F31:F32" si="16">(C31-B31)/B31</f>
        <v>-0.38509652408860118</v>
      </c>
      <c r="H31" s="19">
        <v>1159.057</v>
      </c>
      <c r="I31" s="140">
        <v>679.822</v>
      </c>
      <c r="J31" s="247">
        <f t="shared" si="5"/>
        <v>1.1939982975183908E-2</v>
      </c>
      <c r="K31" s="215">
        <f t="shared" si="6"/>
        <v>7.1186714815028836E-3</v>
      </c>
      <c r="L31" s="52">
        <f t="shared" ref="L31:L32" si="17">(I31-H31)/H31</f>
        <v>-0.41346974307562095</v>
      </c>
      <c r="N31" s="27">
        <f t="shared" si="0"/>
        <v>3.0257449780063435</v>
      </c>
      <c r="O31" s="152">
        <f t="shared" si="1"/>
        <v>2.8861293664136394</v>
      </c>
      <c r="P31" s="52">
        <f t="shared" ref="P31:P32" si="18">(O31-N31)/N31</f>
        <v>-4.6142557488336802E-2</v>
      </c>
    </row>
    <row r="32" spans="1:16" ht="20.100000000000001" customHeight="1" thickBot="1" x14ac:dyDescent="0.3">
      <c r="A32" s="8" t="s">
        <v>17</v>
      </c>
      <c r="B32" s="19">
        <f>B33-SUM(B7:B31)</f>
        <v>25834.39999999979</v>
      </c>
      <c r="C32" s="140">
        <f>C33-SUM(C7:C31)</f>
        <v>27101.519999999902</v>
      </c>
      <c r="D32" s="247">
        <f t="shared" si="2"/>
        <v>6.8477751542898549E-2</v>
      </c>
      <c r="E32" s="215">
        <f t="shared" si="3"/>
        <v>7.1376001831758157E-2</v>
      </c>
      <c r="F32" s="52">
        <f t="shared" si="16"/>
        <v>4.9047781252907832E-2</v>
      </c>
      <c r="H32" s="19">
        <f>H33-SUM(H7:H31)</f>
        <v>7175.2539999999863</v>
      </c>
      <c r="I32" s="140">
        <f>I33-SUM(I7:I31)</f>
        <v>6821.3800000000192</v>
      </c>
      <c r="J32" s="247">
        <f t="shared" si="5"/>
        <v>7.3915614678674191E-2</v>
      </c>
      <c r="K32" s="215">
        <f t="shared" si="6"/>
        <v>7.1429231873187796E-2</v>
      </c>
      <c r="L32" s="52">
        <f t="shared" si="17"/>
        <v>-4.9318672203097998E-2</v>
      </c>
      <c r="N32" s="27">
        <f t="shared" si="0"/>
        <v>2.7774029975536667</v>
      </c>
      <c r="O32" s="152">
        <f t="shared" si="1"/>
        <v>2.5169732177383568</v>
      </c>
      <c r="P32" s="52">
        <f t="shared" si="18"/>
        <v>-9.3767371909908692E-2</v>
      </c>
    </row>
    <row r="33" spans="1:16" ht="26.25" customHeight="1" thickBot="1" x14ac:dyDescent="0.3">
      <c r="A33" s="12" t="s">
        <v>18</v>
      </c>
      <c r="B33" s="17">
        <v>377267.05999999988</v>
      </c>
      <c r="C33" s="145">
        <v>379700.72999999986</v>
      </c>
      <c r="D33" s="243">
        <f>SUM(D7:D32)</f>
        <v>0.99999999999999956</v>
      </c>
      <c r="E33" s="244">
        <f>SUM(E7:E32)</f>
        <v>1</v>
      </c>
      <c r="F33" s="57">
        <f t="shared" si="4"/>
        <v>6.4507884679886563E-3</v>
      </c>
      <c r="G33" s="1"/>
      <c r="H33" s="17">
        <v>97073.589000000007</v>
      </c>
      <c r="I33" s="145">
        <v>95498.437000000034</v>
      </c>
      <c r="J33" s="243">
        <f>SUM(J7:J32)</f>
        <v>0.99999999999999978</v>
      </c>
      <c r="K33" s="244">
        <f>SUM(K7:K32)</f>
        <v>1</v>
      </c>
      <c r="L33" s="57">
        <f t="shared" si="7"/>
        <v>-1.6226370284918308E-2</v>
      </c>
      <c r="N33" s="29">
        <f t="shared" si="0"/>
        <v>2.5730735410613379</v>
      </c>
      <c r="O33" s="146">
        <f t="shared" si="1"/>
        <v>2.5150975348401379</v>
      </c>
      <c r="P33" s="57">
        <f t="shared" si="8"/>
        <v>-2.253181080758623E-2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L5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174</v>
      </c>
      <c r="B39" s="39">
        <v>36622.05999999999</v>
      </c>
      <c r="C39" s="147">
        <v>48586.610000000008</v>
      </c>
      <c r="D39" s="247">
        <f t="shared" ref="D39:D61" si="19">B39/$B$62</f>
        <v>0.24493141871319249</v>
      </c>
      <c r="E39" s="246">
        <f t="shared" ref="E39:E61" si="20">C39/$C$62</f>
        <v>0.30946416226301798</v>
      </c>
      <c r="F39" s="52">
        <f>(C39-B39)/B39</f>
        <v>0.32670335857677096</v>
      </c>
      <c r="H39" s="39">
        <v>9237.23</v>
      </c>
      <c r="I39" s="147">
        <v>11690.584999999999</v>
      </c>
      <c r="J39" s="247">
        <f t="shared" ref="J39:J61" si="21">H39/$H$62</f>
        <v>0.26683725877459485</v>
      </c>
      <c r="K39" s="246">
        <f t="shared" ref="K39:K61" si="22">I39/$I$62</f>
        <v>0.31742424176600897</v>
      </c>
      <c r="L39" s="52">
        <f>(I39-H39)/H39</f>
        <v>0.26559423117103281</v>
      </c>
      <c r="N39" s="27">
        <f t="shared" ref="N39:N62" si="23">(H39/B39)*10</f>
        <v>2.5223130539352518</v>
      </c>
      <c r="O39" s="151">
        <f t="shared" ref="O39:O62" si="24">(I39/C39)*10</f>
        <v>2.4061330889312913</v>
      </c>
      <c r="P39" s="61">
        <f t="shared" si="8"/>
        <v>-4.6060882420086345E-2</v>
      </c>
    </row>
    <row r="40" spans="1:16" ht="20.100000000000001" customHeight="1" x14ac:dyDescent="0.25">
      <c r="A40" s="38" t="s">
        <v>179</v>
      </c>
      <c r="B40" s="19">
        <v>28405.440000000006</v>
      </c>
      <c r="C40" s="140">
        <v>23946.15</v>
      </c>
      <c r="D40" s="247">
        <f t="shared" si="19"/>
        <v>0.18997797279488018</v>
      </c>
      <c r="E40" s="215">
        <f t="shared" si="20"/>
        <v>0.15252093630682542</v>
      </c>
      <c r="F40" s="52">
        <f t="shared" ref="F40:F62" si="25">(C40-B40)/B40</f>
        <v>-0.15698718273682799</v>
      </c>
      <c r="H40" s="19">
        <v>6369.4140000000007</v>
      </c>
      <c r="I40" s="140">
        <v>5445.8570000000009</v>
      </c>
      <c r="J40" s="247">
        <f t="shared" si="21"/>
        <v>0.18399422464965445</v>
      </c>
      <c r="K40" s="215">
        <f t="shared" si="22"/>
        <v>0.14786659769302501</v>
      </c>
      <c r="L40" s="52">
        <f t="shared" ref="L40:L62" si="26">(I40-H40)/H40</f>
        <v>-0.144998739287476</v>
      </c>
      <c r="N40" s="27">
        <f t="shared" si="23"/>
        <v>2.2423218932711477</v>
      </c>
      <c r="O40" s="152">
        <f t="shared" si="24"/>
        <v>2.2742098416655705</v>
      </c>
      <c r="P40" s="52">
        <f t="shared" si="8"/>
        <v>1.4220950386344371E-2</v>
      </c>
    </row>
    <row r="41" spans="1:16" ht="20.100000000000001" customHeight="1" x14ac:dyDescent="0.25">
      <c r="A41" s="38" t="s">
        <v>171</v>
      </c>
      <c r="B41" s="19">
        <v>13723.560000000001</v>
      </c>
      <c r="C41" s="140">
        <v>15309.96</v>
      </c>
      <c r="D41" s="247">
        <f t="shared" si="19"/>
        <v>9.1784324000223391E-2</v>
      </c>
      <c r="E41" s="215">
        <f t="shared" si="20"/>
        <v>9.7514190549213328E-2</v>
      </c>
      <c r="F41" s="52">
        <f t="shared" si="25"/>
        <v>0.1155968276453047</v>
      </c>
      <c r="H41" s="19">
        <v>3563.6919999999996</v>
      </c>
      <c r="I41" s="140">
        <v>4026.1430000000009</v>
      </c>
      <c r="J41" s="247">
        <f t="shared" si="21"/>
        <v>0.10294490928524606</v>
      </c>
      <c r="K41" s="215">
        <f t="shared" si="22"/>
        <v>0.10931834369422275</v>
      </c>
      <c r="L41" s="52">
        <f t="shared" si="26"/>
        <v>0.12976738730507614</v>
      </c>
      <c r="N41" s="27">
        <f t="shared" si="23"/>
        <v>2.596769351392787</v>
      </c>
      <c r="O41" s="152">
        <f t="shared" si="24"/>
        <v>2.6297540947200391</v>
      </c>
      <c r="P41" s="52">
        <f t="shared" si="8"/>
        <v>1.2702222979318747E-2</v>
      </c>
    </row>
    <row r="42" spans="1:16" ht="20.100000000000001" customHeight="1" x14ac:dyDescent="0.25">
      <c r="A42" s="38" t="s">
        <v>184</v>
      </c>
      <c r="B42" s="19">
        <v>23086.05</v>
      </c>
      <c r="C42" s="140">
        <v>18402.879999999997</v>
      </c>
      <c r="D42" s="247">
        <f t="shared" si="19"/>
        <v>0.15440144489369792</v>
      </c>
      <c r="E42" s="215">
        <f t="shared" si="20"/>
        <v>0.11721401930340163</v>
      </c>
      <c r="F42" s="52">
        <f t="shared" si="25"/>
        <v>-0.20285713666911412</v>
      </c>
      <c r="H42" s="19">
        <v>4495.7380000000012</v>
      </c>
      <c r="I42" s="140">
        <v>3589.8029999999999</v>
      </c>
      <c r="J42" s="247">
        <f t="shared" si="21"/>
        <v>0.12986906292132813</v>
      </c>
      <c r="K42" s="215">
        <f t="shared" si="22"/>
        <v>9.7470784855021753E-2</v>
      </c>
      <c r="L42" s="52">
        <f t="shared" si="26"/>
        <v>-0.20150974100359076</v>
      </c>
      <c r="N42" s="27">
        <f t="shared" si="23"/>
        <v>1.9473829433792276</v>
      </c>
      <c r="O42" s="152">
        <f t="shared" si="24"/>
        <v>1.9506745683284357</v>
      </c>
      <c r="P42" s="52">
        <f t="shared" si="8"/>
        <v>1.6902812877143973E-3</v>
      </c>
    </row>
    <row r="43" spans="1:16" ht="20.100000000000001" customHeight="1" x14ac:dyDescent="0.25">
      <c r="A43" s="38" t="s">
        <v>173</v>
      </c>
      <c r="B43" s="19">
        <v>16533.43</v>
      </c>
      <c r="C43" s="140">
        <v>11498.77</v>
      </c>
      <c r="D43" s="247">
        <f t="shared" si="19"/>
        <v>0.11057697098675659</v>
      </c>
      <c r="E43" s="215">
        <f t="shared" si="20"/>
        <v>7.3239462994127855E-2</v>
      </c>
      <c r="F43" s="52">
        <f t="shared" si="25"/>
        <v>-0.30451394538217419</v>
      </c>
      <c r="H43" s="19">
        <v>3600.3269999999998</v>
      </c>
      <c r="I43" s="140">
        <v>2822.5390000000007</v>
      </c>
      <c r="J43" s="247">
        <f t="shared" si="21"/>
        <v>0.10400319006587048</v>
      </c>
      <c r="K43" s="215">
        <f t="shared" si="22"/>
        <v>7.6637935734609475E-2</v>
      </c>
      <c r="L43" s="52">
        <f t="shared" si="26"/>
        <v>-0.21603259926112242</v>
      </c>
      <c r="N43" s="27">
        <f t="shared" si="23"/>
        <v>2.1776044051355341</v>
      </c>
      <c r="O43" s="152">
        <f t="shared" si="24"/>
        <v>2.4546442793446608</v>
      </c>
      <c r="P43" s="52">
        <f t="shared" ref="P43:P50" si="27">(O43-N43)/N43</f>
        <v>0.12722231529095557</v>
      </c>
    </row>
    <row r="44" spans="1:16" ht="20.100000000000001" customHeight="1" x14ac:dyDescent="0.25">
      <c r="A44" s="38" t="s">
        <v>175</v>
      </c>
      <c r="B44" s="19">
        <v>4496.0200000000004</v>
      </c>
      <c r="C44" s="140">
        <v>9329.3000000000011</v>
      </c>
      <c r="D44" s="247">
        <f t="shared" si="19"/>
        <v>3.0069760061637387E-2</v>
      </c>
      <c r="E44" s="215">
        <f t="shared" si="20"/>
        <v>5.9421392210742288E-2</v>
      </c>
      <c r="F44" s="52">
        <f t="shared" ref="F44:F55" si="28">(C44-B44)/B44</f>
        <v>1.0750130115079559</v>
      </c>
      <c r="H44" s="19">
        <v>1183.2359999999999</v>
      </c>
      <c r="I44" s="140">
        <v>2454.7739999999999</v>
      </c>
      <c r="J44" s="247">
        <f t="shared" si="21"/>
        <v>3.4180317121411563E-2</v>
      </c>
      <c r="K44" s="215">
        <f t="shared" si="22"/>
        <v>6.6652333964203933E-2</v>
      </c>
      <c r="L44" s="52">
        <f t="shared" ref="L44:L55" si="29">(I44-H44)/H44</f>
        <v>1.0746275468292041</v>
      </c>
      <c r="N44" s="27">
        <f t="shared" si="23"/>
        <v>2.6317409620063965</v>
      </c>
      <c r="O44" s="152">
        <f t="shared" si="24"/>
        <v>2.6312520767903269</v>
      </c>
      <c r="P44" s="52">
        <f t="shared" si="27"/>
        <v>-1.8576494538310602E-4</v>
      </c>
    </row>
    <row r="45" spans="1:16" ht="20.100000000000001" customHeight="1" x14ac:dyDescent="0.25">
      <c r="A45" s="38" t="s">
        <v>166</v>
      </c>
      <c r="B45" s="19">
        <v>9914.15</v>
      </c>
      <c r="C45" s="140">
        <v>13341.880000000003</v>
      </c>
      <c r="D45" s="247">
        <f t="shared" si="19"/>
        <v>6.6306669390946274E-2</v>
      </c>
      <c r="E45" s="215">
        <f t="shared" si="20"/>
        <v>8.4978839174285142E-2</v>
      </c>
      <c r="F45" s="52">
        <f t="shared" si="28"/>
        <v>0.34574118809983745</v>
      </c>
      <c r="H45" s="19">
        <v>2042.5830000000003</v>
      </c>
      <c r="I45" s="140">
        <v>2421.12</v>
      </c>
      <c r="J45" s="247">
        <f t="shared" si="21"/>
        <v>5.9004403759524059E-2</v>
      </c>
      <c r="K45" s="215">
        <f t="shared" si="22"/>
        <v>6.5738556301889059E-2</v>
      </c>
      <c r="L45" s="52">
        <f t="shared" si="29"/>
        <v>0.18532270169682188</v>
      </c>
      <c r="N45" s="27">
        <f t="shared" si="23"/>
        <v>2.0602704215691716</v>
      </c>
      <c r="O45" s="152">
        <f t="shared" si="24"/>
        <v>1.8146767921762148</v>
      </c>
      <c r="P45" s="52">
        <f t="shared" si="27"/>
        <v>-0.119204560149878</v>
      </c>
    </row>
    <row r="46" spans="1:16" ht="20.100000000000001" customHeight="1" x14ac:dyDescent="0.25">
      <c r="A46" s="38" t="s">
        <v>176</v>
      </c>
      <c r="B46" s="19">
        <v>3483.39</v>
      </c>
      <c r="C46" s="140">
        <v>3624.52</v>
      </c>
      <c r="D46" s="247">
        <f t="shared" si="19"/>
        <v>2.3297205417481915E-2</v>
      </c>
      <c r="E46" s="215">
        <f t="shared" si="20"/>
        <v>2.3085764687134042E-2</v>
      </c>
      <c r="F46" s="52">
        <f t="shared" si="28"/>
        <v>4.0515130375869519E-2</v>
      </c>
      <c r="H46" s="19">
        <v>801.09800000000007</v>
      </c>
      <c r="I46" s="140">
        <v>1050.627</v>
      </c>
      <c r="J46" s="247">
        <f t="shared" si="21"/>
        <v>2.3141438973567879E-2</v>
      </c>
      <c r="K46" s="215">
        <f t="shared" si="22"/>
        <v>2.8526757117278284E-2</v>
      </c>
      <c r="L46" s="52">
        <f t="shared" si="29"/>
        <v>0.31148373856881412</v>
      </c>
      <c r="N46" s="27">
        <f t="shared" si="23"/>
        <v>2.2997654583609646</v>
      </c>
      <c r="O46" s="152">
        <f t="shared" si="24"/>
        <v>2.8986652025647528</v>
      </c>
      <c r="P46" s="52">
        <f t="shared" si="27"/>
        <v>0.260417749134567</v>
      </c>
    </row>
    <row r="47" spans="1:16" ht="20.100000000000001" customHeight="1" x14ac:dyDescent="0.25">
      <c r="A47" s="38" t="s">
        <v>191</v>
      </c>
      <c r="B47" s="19">
        <v>1045.0500000000002</v>
      </c>
      <c r="C47" s="140">
        <v>2688.869999999999</v>
      </c>
      <c r="D47" s="247">
        <f t="shared" si="19"/>
        <v>6.9893823320212444E-3</v>
      </c>
      <c r="E47" s="215">
        <f t="shared" si="20"/>
        <v>1.712630088792284E-2</v>
      </c>
      <c r="F47" s="52">
        <f t="shared" si="28"/>
        <v>1.5729582316635553</v>
      </c>
      <c r="H47" s="19">
        <v>249.17799999999997</v>
      </c>
      <c r="I47" s="140">
        <v>735.346</v>
      </c>
      <c r="J47" s="247">
        <f t="shared" si="21"/>
        <v>7.1980425373121592E-3</v>
      </c>
      <c r="K47" s="215">
        <f t="shared" si="22"/>
        <v>1.9966207549550998E-2</v>
      </c>
      <c r="L47" s="52">
        <f t="shared" si="29"/>
        <v>1.9510871746301843</v>
      </c>
      <c r="N47" s="27">
        <f t="shared" si="23"/>
        <v>2.3843643844792108</v>
      </c>
      <c r="O47" s="152">
        <f t="shared" si="24"/>
        <v>2.7347770624834977</v>
      </c>
      <c r="P47" s="52">
        <f t="shared" si="27"/>
        <v>0.14696272108628375</v>
      </c>
    </row>
    <row r="48" spans="1:16" ht="20.100000000000001" customHeight="1" x14ac:dyDescent="0.25">
      <c r="A48" s="38" t="s">
        <v>183</v>
      </c>
      <c r="B48" s="19">
        <v>4820.97</v>
      </c>
      <c r="C48" s="140">
        <v>2472.0700000000002</v>
      </c>
      <c r="D48" s="247">
        <f t="shared" si="19"/>
        <v>3.2243053003401231E-2</v>
      </c>
      <c r="E48" s="215">
        <f t="shared" si="20"/>
        <v>1.5745430101123309E-2</v>
      </c>
      <c r="F48" s="52">
        <f t="shared" si="28"/>
        <v>-0.48722559982742064</v>
      </c>
      <c r="H48" s="19">
        <v>1280.4740000000002</v>
      </c>
      <c r="I48" s="140">
        <v>724.36399999999981</v>
      </c>
      <c r="J48" s="247">
        <f t="shared" si="21"/>
        <v>3.6989245920274874E-2</v>
      </c>
      <c r="K48" s="215">
        <f t="shared" si="22"/>
        <v>1.9668022897279588E-2</v>
      </c>
      <c r="L48" s="52">
        <f t="shared" si="29"/>
        <v>-0.43430011074024172</v>
      </c>
      <c r="N48" s="27">
        <f t="shared" si="23"/>
        <v>2.6560505458445087</v>
      </c>
      <c r="O48" s="152">
        <f t="shared" si="24"/>
        <v>2.9301921062105833</v>
      </c>
      <c r="P48" s="52">
        <f t="shared" si="27"/>
        <v>0.10321398468676714</v>
      </c>
    </row>
    <row r="49" spans="1:16" ht="20.100000000000001" customHeight="1" x14ac:dyDescent="0.25">
      <c r="A49" s="38" t="s">
        <v>190</v>
      </c>
      <c r="B49" s="19">
        <v>2120.42</v>
      </c>
      <c r="C49" s="140">
        <v>2270.6799999999998</v>
      </c>
      <c r="D49" s="247">
        <f t="shared" si="19"/>
        <v>1.4181547375211219E-2</v>
      </c>
      <c r="E49" s="215">
        <f t="shared" si="20"/>
        <v>1.4462710692665932E-2</v>
      </c>
      <c r="F49" s="52">
        <f t="shared" si="28"/>
        <v>7.0863319531036195E-2</v>
      </c>
      <c r="H49" s="19">
        <v>548.47199999999998</v>
      </c>
      <c r="I49" s="140">
        <v>630.94200000000012</v>
      </c>
      <c r="J49" s="247">
        <f t="shared" si="21"/>
        <v>1.5843793539255774E-2</v>
      </c>
      <c r="K49" s="215">
        <f t="shared" si="22"/>
        <v>1.7131416943491646E-2</v>
      </c>
      <c r="L49" s="52">
        <f t="shared" si="29"/>
        <v>0.15036319082833791</v>
      </c>
      <c r="N49" s="27">
        <f t="shared" ref="N49" si="30">(H49/B49)*10</f>
        <v>2.5866196319597057</v>
      </c>
      <c r="O49" s="152">
        <f t="shared" ref="O49" si="31">(I49/C49)*10</f>
        <v>2.7786478059435948</v>
      </c>
      <c r="P49" s="52">
        <f t="shared" ref="P49" si="32">(O49-N49)/N49</f>
        <v>7.4239046055025293E-2</v>
      </c>
    </row>
    <row r="50" spans="1:16" ht="20.100000000000001" customHeight="1" x14ac:dyDescent="0.25">
      <c r="A50" s="38" t="s">
        <v>180</v>
      </c>
      <c r="B50" s="19">
        <v>2214.77</v>
      </c>
      <c r="C50" s="140">
        <v>2541.85</v>
      </c>
      <c r="D50" s="247">
        <f t="shared" si="19"/>
        <v>1.4812568113956929E-2</v>
      </c>
      <c r="E50" s="215">
        <f t="shared" si="20"/>
        <v>1.6189881962298914E-2</v>
      </c>
      <c r="F50" s="52">
        <f t="shared" si="28"/>
        <v>0.14768124906875202</v>
      </c>
      <c r="H50" s="19">
        <v>570.62299999999993</v>
      </c>
      <c r="I50" s="140">
        <v>617.22599999999989</v>
      </c>
      <c r="J50" s="247">
        <f t="shared" si="21"/>
        <v>1.6483672823317773E-2</v>
      </c>
      <c r="K50" s="215">
        <f t="shared" si="22"/>
        <v>1.6758998377606138E-2</v>
      </c>
      <c r="L50" s="52">
        <f t="shared" si="29"/>
        <v>8.1670384825006978E-2</v>
      </c>
      <c r="N50" s="27">
        <f t="shared" si="23"/>
        <v>2.5764436036247549</v>
      </c>
      <c r="O50" s="152">
        <f t="shared" si="24"/>
        <v>2.428255011113952</v>
      </c>
      <c r="P50" s="52">
        <f t="shared" si="27"/>
        <v>-5.7516722781092058E-2</v>
      </c>
    </row>
    <row r="51" spans="1:16" ht="20.100000000000001" customHeight="1" x14ac:dyDescent="0.25">
      <c r="A51" s="38" t="s">
        <v>194</v>
      </c>
      <c r="B51" s="19">
        <v>1306.0300000000002</v>
      </c>
      <c r="C51" s="140">
        <v>1124.43</v>
      </c>
      <c r="D51" s="247">
        <f t="shared" si="19"/>
        <v>8.734838531256596E-3</v>
      </c>
      <c r="E51" s="215">
        <f t="shared" si="20"/>
        <v>7.1618659538791709E-3</v>
      </c>
      <c r="F51" s="52">
        <f t="shared" si="28"/>
        <v>-0.13904734194467211</v>
      </c>
      <c r="H51" s="19">
        <v>250.988</v>
      </c>
      <c r="I51" s="140">
        <v>215.11399999999998</v>
      </c>
      <c r="J51" s="247">
        <f t="shared" si="21"/>
        <v>7.250328280806911E-3</v>
      </c>
      <c r="K51" s="215">
        <f t="shared" si="22"/>
        <v>5.8408025212812924E-3</v>
      </c>
      <c r="L51" s="52">
        <f t="shared" si="29"/>
        <v>-0.14293113614993555</v>
      </c>
      <c r="N51" s="27">
        <f t="shared" ref="N51" si="33">(H51/B51)*10</f>
        <v>1.9217628997802496</v>
      </c>
      <c r="O51" s="152">
        <f t="shared" ref="O51" si="34">(I51/C51)*10</f>
        <v>1.9130937452753838</v>
      </c>
      <c r="P51" s="52">
        <f t="shared" ref="P51" si="35">(O51-N51)/N51</f>
        <v>-4.5110427024359408E-3</v>
      </c>
    </row>
    <row r="52" spans="1:16" ht="20.100000000000001" customHeight="1" x14ac:dyDescent="0.25">
      <c r="A52" s="38" t="s">
        <v>198</v>
      </c>
      <c r="B52" s="19">
        <v>265.82</v>
      </c>
      <c r="C52" s="140">
        <v>470.68</v>
      </c>
      <c r="D52" s="247">
        <f t="shared" si="19"/>
        <v>1.7778265264799644E-3</v>
      </c>
      <c r="E52" s="215">
        <f t="shared" si="20"/>
        <v>2.9979163373192175E-3</v>
      </c>
      <c r="F52" s="52">
        <f t="shared" si="28"/>
        <v>0.77067188322925295</v>
      </c>
      <c r="H52" s="19">
        <v>61.782000000000004</v>
      </c>
      <c r="I52" s="140">
        <v>110.18299999999998</v>
      </c>
      <c r="J52" s="247">
        <f t="shared" si="21"/>
        <v>1.784705969388228E-3</v>
      </c>
      <c r="K52" s="215">
        <f t="shared" si="22"/>
        <v>2.9917027446021019E-3</v>
      </c>
      <c r="L52" s="52">
        <f t="shared" si="29"/>
        <v>0.78341588164837606</v>
      </c>
      <c r="N52" s="27">
        <f t="shared" ref="N52:N53" si="36">(H52/B52)*10</f>
        <v>2.3242043488074642</v>
      </c>
      <c r="O52" s="152">
        <f t="shared" ref="O52:O53" si="37">(I52/C52)*10</f>
        <v>2.3409322682076992</v>
      </c>
      <c r="P52" s="52">
        <f t="shared" ref="P52:P53" si="38">(O52-N52)/N52</f>
        <v>7.1972670599373028E-3</v>
      </c>
    </row>
    <row r="53" spans="1:16" ht="20.100000000000001" customHeight="1" x14ac:dyDescent="0.25">
      <c r="A53" s="38" t="s">
        <v>196</v>
      </c>
      <c r="B53" s="19">
        <v>504.99</v>
      </c>
      <c r="C53" s="140">
        <v>331.72</v>
      </c>
      <c r="D53" s="247">
        <f t="shared" si="19"/>
        <v>3.3774156105903139E-3</v>
      </c>
      <c r="E53" s="215">
        <f t="shared" si="20"/>
        <v>2.1128342130864513E-3</v>
      </c>
      <c r="F53" s="52">
        <f t="shared" si="28"/>
        <v>-0.34311570526149027</v>
      </c>
      <c r="H53" s="19">
        <v>108.68</v>
      </c>
      <c r="I53" s="140">
        <v>84.148999999999987</v>
      </c>
      <c r="J53" s="247">
        <f t="shared" si="21"/>
        <v>3.1394555817732127E-3</v>
      </c>
      <c r="K53" s="215">
        <f t="shared" si="22"/>
        <v>2.2848242855569578E-3</v>
      </c>
      <c r="L53" s="52">
        <f t="shared" si="29"/>
        <v>-0.22571770334928246</v>
      </c>
      <c r="N53" s="27">
        <f t="shared" si="36"/>
        <v>2.1521218241945386</v>
      </c>
      <c r="O53" s="152">
        <f t="shared" si="37"/>
        <v>2.5367478596406601</v>
      </c>
      <c r="P53" s="52">
        <f t="shared" si="38"/>
        <v>0.17871945310998977</v>
      </c>
    </row>
    <row r="54" spans="1:16" ht="20.100000000000001" customHeight="1" x14ac:dyDescent="0.25">
      <c r="A54" s="38" t="s">
        <v>197</v>
      </c>
      <c r="B54" s="19">
        <v>516.15</v>
      </c>
      <c r="C54" s="140">
        <v>305.88999999999993</v>
      </c>
      <c r="D54" s="247">
        <f t="shared" si="19"/>
        <v>3.4520546296088841E-3</v>
      </c>
      <c r="E54" s="215">
        <f t="shared" si="20"/>
        <v>1.9483144140872255E-3</v>
      </c>
      <c r="F54" s="52">
        <f t="shared" si="28"/>
        <v>-0.40736220091058811</v>
      </c>
      <c r="H54" s="19">
        <v>127.367</v>
      </c>
      <c r="I54" s="140">
        <v>74.949999999999989</v>
      </c>
      <c r="J54" s="247">
        <f t="shared" si="21"/>
        <v>3.679269774417637E-3</v>
      </c>
      <c r="K54" s="215">
        <f t="shared" si="22"/>
        <v>2.0350518746805545E-3</v>
      </c>
      <c r="L54" s="52">
        <f t="shared" si="29"/>
        <v>-0.41154302134775894</v>
      </c>
      <c r="N54" s="27">
        <f t="shared" ref="N54" si="39">(H54/B54)*10</f>
        <v>2.4676353773127966</v>
      </c>
      <c r="O54" s="152">
        <f t="shared" ref="O54" si="40">(I54/C54)*10</f>
        <v>2.4502272058583152</v>
      </c>
      <c r="P54" s="52">
        <f t="shared" ref="P54" si="41">(O54-N54)/N54</f>
        <v>-7.0545963210490621E-3</v>
      </c>
    </row>
    <row r="55" spans="1:16" ht="20.100000000000001" customHeight="1" x14ac:dyDescent="0.25">
      <c r="A55" s="38" t="s">
        <v>195</v>
      </c>
      <c r="B55" s="19">
        <v>16.21</v>
      </c>
      <c r="C55" s="140">
        <v>476.25</v>
      </c>
      <c r="D55" s="247">
        <f t="shared" si="19"/>
        <v>1.0841384393288776E-4</v>
      </c>
      <c r="E55" s="215">
        <f t="shared" si="20"/>
        <v>3.0333935065188183E-3</v>
      </c>
      <c r="F55" s="52">
        <f t="shared" si="28"/>
        <v>28.380012338062922</v>
      </c>
      <c r="H55" s="19">
        <v>4.28</v>
      </c>
      <c r="I55" s="140">
        <v>41.974999999999994</v>
      </c>
      <c r="J55" s="247">
        <f t="shared" si="21"/>
        <v>1.2363700671686926E-4</v>
      </c>
      <c r="K55" s="215">
        <f t="shared" si="22"/>
        <v>1.1397105062003507E-3</v>
      </c>
      <c r="L55" s="52">
        <f t="shared" si="29"/>
        <v>8.8072429906542027</v>
      </c>
      <c r="N55" s="27">
        <f t="shared" ref="N55" si="42">(H55/B55)*10</f>
        <v>2.6403454657618752</v>
      </c>
      <c r="O55" s="152">
        <f t="shared" ref="O55" si="43">(I55/C55)*10</f>
        <v>0.88136482939632543</v>
      </c>
      <c r="P55" s="52">
        <f t="shared" ref="P55" si="44">(O55-N55)/N55</f>
        <v>-0.66619336718424216</v>
      </c>
    </row>
    <row r="56" spans="1:16" ht="20.100000000000001" customHeight="1" x14ac:dyDescent="0.25">
      <c r="A56" s="38" t="s">
        <v>193</v>
      </c>
      <c r="B56" s="19">
        <v>64.909999999999982</v>
      </c>
      <c r="C56" s="140">
        <v>64.34</v>
      </c>
      <c r="D56" s="247">
        <f t="shared" si="19"/>
        <v>4.3412354162145235E-4</v>
      </c>
      <c r="E56" s="215">
        <f t="shared" si="20"/>
        <v>4.0980270490167091E-4</v>
      </c>
      <c r="F56" s="52">
        <f t="shared" ref="F56:F59" si="45">(C56-B56)/B56</f>
        <v>-8.781389616391605E-3</v>
      </c>
      <c r="H56" s="19">
        <v>23.22</v>
      </c>
      <c r="I56" s="140">
        <v>23.753</v>
      </c>
      <c r="J56" s="247">
        <f t="shared" si="21"/>
        <v>6.7075964859011775E-4</v>
      </c>
      <c r="K56" s="215">
        <f t="shared" si="22"/>
        <v>6.4494445869629378E-4</v>
      </c>
      <c r="L56" s="52">
        <f t="shared" ref="L56:L59" si="46">(I56-H56)/H56</f>
        <v>2.2954349698535801E-2</v>
      </c>
      <c r="N56" s="27">
        <f t="shared" si="23"/>
        <v>3.5772608226775544</v>
      </c>
      <c r="O56" s="152">
        <f t="shared" si="24"/>
        <v>3.6917935965184956</v>
      </c>
      <c r="P56" s="52">
        <f t="shared" ref="P56" si="47">(O56-N56)/N56</f>
        <v>3.201689211892976E-2</v>
      </c>
    </row>
    <row r="57" spans="1:16" ht="20.100000000000001" customHeight="1" x14ac:dyDescent="0.25">
      <c r="A57" s="38" t="s">
        <v>215</v>
      </c>
      <c r="B57" s="19">
        <v>25.139999999999997</v>
      </c>
      <c r="C57" s="140">
        <v>91.55</v>
      </c>
      <c r="D57" s="247">
        <f t="shared" si="19"/>
        <v>1.6813843531602701E-4</v>
      </c>
      <c r="E57" s="215">
        <f t="shared" si="20"/>
        <v>5.8311217957332875E-4</v>
      </c>
      <c r="F57" s="52">
        <f t="shared" si="45"/>
        <v>2.641607000795545</v>
      </c>
      <c r="H57" s="19">
        <v>9.479000000000001</v>
      </c>
      <c r="I57" s="140">
        <v>23.326999999999998</v>
      </c>
      <c r="J57" s="247">
        <f t="shared" si="21"/>
        <v>2.7382130529654292E-4</v>
      </c>
      <c r="K57" s="215">
        <f t="shared" si="22"/>
        <v>6.3337765284420683E-4</v>
      </c>
      <c r="L57" s="52">
        <f t="shared" si="46"/>
        <v>1.4609135984808519</v>
      </c>
      <c r="N57" s="27">
        <f t="shared" ref="N57:N59" si="48">(H57/B57)*10</f>
        <v>3.7704852824184574</v>
      </c>
      <c r="O57" s="152">
        <f t="shared" ref="O57:O60" si="49">(I57/C57)*10</f>
        <v>2.5480065537957399</v>
      </c>
      <c r="P57" s="52">
        <f t="shared" ref="P57:P59" si="50">(O57-N57)/N57</f>
        <v>-0.32422318005670547</v>
      </c>
    </row>
    <row r="58" spans="1:16" ht="20.100000000000001" customHeight="1" x14ac:dyDescent="0.25">
      <c r="A58" s="38" t="s">
        <v>192</v>
      </c>
      <c r="B58" s="19">
        <v>65.88</v>
      </c>
      <c r="C58" s="140">
        <v>60.85</v>
      </c>
      <c r="D58" s="247">
        <f t="shared" si="19"/>
        <v>4.4061098323865789E-4</v>
      </c>
      <c r="E58" s="215">
        <f t="shared" si="20"/>
        <v>3.8757374251269309E-4</v>
      </c>
      <c r="F58" s="52">
        <f t="shared" si="45"/>
        <v>-7.6350941105039385E-2</v>
      </c>
      <c r="H58" s="19">
        <v>18.973000000000003</v>
      </c>
      <c r="I58" s="140">
        <v>22.363999999999994</v>
      </c>
      <c r="J58" s="247">
        <f t="shared" si="21"/>
        <v>5.4807591785961695E-4</v>
      </c>
      <c r="K58" s="215">
        <f t="shared" si="22"/>
        <v>6.0723015510815099E-4</v>
      </c>
      <c r="L58" s="52">
        <f t="shared" si="46"/>
        <v>0.17872766563010545</v>
      </c>
      <c r="N58" s="27">
        <f t="shared" ref="N58" si="51">(H58/B58)*10</f>
        <v>2.8799332119004255</v>
      </c>
      <c r="O58" s="152">
        <f t="shared" ref="O58" si="52">(I58/C58)*10</f>
        <v>3.6752670501232525</v>
      </c>
      <c r="P58" s="52">
        <f t="shared" ref="P58" si="53">(O58-N58)/N58</f>
        <v>0.27616398704537942</v>
      </c>
    </row>
    <row r="59" spans="1:16" ht="20.100000000000001" customHeight="1" x14ac:dyDescent="0.25">
      <c r="A59" s="38" t="s">
        <v>223</v>
      </c>
      <c r="B59" s="19">
        <v>50.67</v>
      </c>
      <c r="C59" s="140">
        <v>18.64</v>
      </c>
      <c r="D59" s="247">
        <f t="shared" si="19"/>
        <v>3.3888522344721915E-4</v>
      </c>
      <c r="E59" s="215">
        <f t="shared" si="20"/>
        <v>1.1872431487981265E-4</v>
      </c>
      <c r="F59" s="52">
        <f t="shared" si="45"/>
        <v>-0.63212946516676538</v>
      </c>
      <c r="H59" s="19">
        <v>19.021000000000001</v>
      </c>
      <c r="I59" s="140">
        <v>8.4849999999999994</v>
      </c>
      <c r="J59" s="247">
        <f t="shared" si="21"/>
        <v>5.4946250111251641E-4</v>
      </c>
      <c r="K59" s="215">
        <f t="shared" si="22"/>
        <v>2.3038579261727162E-4</v>
      </c>
      <c r="L59" s="52">
        <f t="shared" si="46"/>
        <v>-0.55391409494768939</v>
      </c>
      <c r="N59" s="27">
        <f t="shared" si="48"/>
        <v>3.7538977698835603</v>
      </c>
      <c r="O59" s="152">
        <f t="shared" si="49"/>
        <v>4.5520386266094413</v>
      </c>
      <c r="P59" s="52">
        <f t="shared" si="50"/>
        <v>0.21261656700646858</v>
      </c>
    </row>
    <row r="60" spans="1:16" ht="20.100000000000001" customHeight="1" x14ac:dyDescent="0.25">
      <c r="A60" s="38" t="s">
        <v>185</v>
      </c>
      <c r="B60" s="19">
        <v>160.67999999999998</v>
      </c>
      <c r="C60" s="140">
        <v>18.899999999999999</v>
      </c>
      <c r="D60" s="247">
        <f t="shared" si="19"/>
        <v>1.07464135984802E-3</v>
      </c>
      <c r="E60" s="215">
        <f t="shared" si="20"/>
        <v>1.203803407311405E-4</v>
      </c>
      <c r="F60" s="52">
        <f t="shared" ref="F60:F61" si="54">(C60-B60)/B60</f>
        <v>-0.88237490664675122</v>
      </c>
      <c r="H60" s="19">
        <v>30.189</v>
      </c>
      <c r="I60" s="140">
        <v>5.4580000000000002</v>
      </c>
      <c r="J60" s="247">
        <f t="shared" si="21"/>
        <v>8.7207420462045927E-4</v>
      </c>
      <c r="K60" s="215">
        <f t="shared" si="22"/>
        <v>1.4819630596406229E-4</v>
      </c>
      <c r="L60" s="52">
        <f t="shared" ref="L60:L61" si="55">(I60-H60)/H60</f>
        <v>-0.81920567093974628</v>
      </c>
      <c r="N60" s="27">
        <f t="shared" ref="N60:N61" si="56">(H60/B60)*10</f>
        <v>1.8788274831964156</v>
      </c>
      <c r="O60" s="152">
        <f t="shared" si="49"/>
        <v>2.8878306878306881</v>
      </c>
      <c r="P60" s="52">
        <f t="shared" ref="P60:P61" si="57">(O60-N60)/N60</f>
        <v>0.53703877213764906</v>
      </c>
    </row>
    <row r="61" spans="1:16" ht="20.100000000000001" customHeight="1" thickBot="1" x14ac:dyDescent="0.3">
      <c r="A61" s="8" t="s">
        <v>17</v>
      </c>
      <c r="B61" s="19">
        <f>B62-SUM(B39:B60)</f>
        <v>77.859999999956926</v>
      </c>
      <c r="C61" s="140">
        <f>C62-SUM(C39:C60)</f>
        <v>25.589999999996508</v>
      </c>
      <c r="D61" s="247">
        <f t="shared" si="19"/>
        <v>5.207342312529285E-4</v>
      </c>
      <c r="E61" s="215">
        <f t="shared" si="20"/>
        <v>1.6299115975182356E-4</v>
      </c>
      <c r="F61" s="52">
        <f t="shared" si="54"/>
        <v>-0.67133316208565808</v>
      </c>
      <c r="H61" s="19">
        <f>H62-SUM(H39:H60)</f>
        <v>21.423000000009779</v>
      </c>
      <c r="I61" s="140">
        <f>I62-SUM(I39:I60)</f>
        <v>10.444000000017695</v>
      </c>
      <c r="J61" s="247">
        <f t="shared" si="21"/>
        <v>6.1884943805997641E-4</v>
      </c>
      <c r="K61" s="215">
        <f t="shared" si="22"/>
        <v>2.8357680826150401E-4</v>
      </c>
      <c r="L61" s="52">
        <f t="shared" si="55"/>
        <v>-0.51248657984348933</v>
      </c>
      <c r="N61" s="27">
        <f t="shared" si="56"/>
        <v>2.7514770100207593</v>
      </c>
      <c r="O61" s="152">
        <f t="shared" ref="O61" si="58">(I61/C61)*10</f>
        <v>4.0812817506913328</v>
      </c>
      <c r="P61" s="52">
        <f t="shared" si="57"/>
        <v>0.4833057793423251</v>
      </c>
    </row>
    <row r="62" spans="1:16" ht="26.25" customHeight="1" thickBot="1" x14ac:dyDescent="0.3">
      <c r="A62" s="12" t="s">
        <v>18</v>
      </c>
      <c r="B62" s="17">
        <v>149519.65</v>
      </c>
      <c r="C62" s="145">
        <v>157002.38</v>
      </c>
      <c r="D62" s="253">
        <f>SUM(D39:D61)</f>
        <v>0.99999999999999989</v>
      </c>
      <c r="E62" s="254">
        <f>SUM(E39:E61)</f>
        <v>1</v>
      </c>
      <c r="F62" s="57">
        <f t="shared" si="25"/>
        <v>5.0045127847744501E-2</v>
      </c>
      <c r="G62" s="1"/>
      <c r="H62" s="17">
        <v>34617.467000000004</v>
      </c>
      <c r="I62" s="145">
        <v>36829.528000000006</v>
      </c>
      <c r="J62" s="253">
        <f>SUM(J39:J61)</f>
        <v>1.0000000000000002</v>
      </c>
      <c r="K62" s="254">
        <f>SUM(K39:K61)</f>
        <v>1.0000000000000002</v>
      </c>
      <c r="L62" s="57">
        <f t="shared" si="26"/>
        <v>6.39001403540011E-2</v>
      </c>
      <c r="M62" s="1"/>
      <c r="N62" s="29">
        <f t="shared" si="23"/>
        <v>2.3152453205983297</v>
      </c>
      <c r="O62" s="146">
        <f t="shared" si="24"/>
        <v>2.3457942484693546</v>
      </c>
      <c r="P62" s="57">
        <f t="shared" si="8"/>
        <v>1.3194682912966714E-2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L37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168</v>
      </c>
      <c r="B68" s="39">
        <v>52182.64</v>
      </c>
      <c r="C68" s="147">
        <v>56039.62000000001</v>
      </c>
      <c r="D68" s="247">
        <f>B68/$B$96</f>
        <v>0.22912506447383971</v>
      </c>
      <c r="E68" s="246">
        <f>C68/$C$96</f>
        <v>0.25163913428186613</v>
      </c>
      <c r="F68" s="61">
        <f t="shared" ref="F68:F76" si="59">(C68-B68)/B68</f>
        <v>7.3913086804347397E-2</v>
      </c>
      <c r="H68" s="19">
        <v>13485.431999999997</v>
      </c>
      <c r="I68" s="147">
        <v>13987.252999999999</v>
      </c>
      <c r="J68" s="261">
        <f>H68/$H$96</f>
        <v>0.21591849714908642</v>
      </c>
      <c r="K68" s="246">
        <f>I68/$I$96</f>
        <v>0.2384099728188229</v>
      </c>
      <c r="L68" s="61">
        <f t="shared" ref="L68:L76" si="60">(I68-H68)/H68</f>
        <v>3.721208189696866E-2</v>
      </c>
      <c r="N68" s="41">
        <f t="shared" ref="N68:N96" si="61">(H68/B68)*10</f>
        <v>2.5842755368452028</v>
      </c>
      <c r="O68" s="149">
        <f t="shared" ref="O68:O96" si="62">(I68/C68)*10</f>
        <v>2.4959578598141805</v>
      </c>
      <c r="P68" s="61">
        <f t="shared" si="8"/>
        <v>-3.4175023433777346E-2</v>
      </c>
    </row>
    <row r="69" spans="1:16" ht="20.100000000000001" customHeight="1" x14ac:dyDescent="0.25">
      <c r="A69" s="38" t="s">
        <v>169</v>
      </c>
      <c r="B69" s="19">
        <v>39152.149999999994</v>
      </c>
      <c r="C69" s="140">
        <v>33960.649999999987</v>
      </c>
      <c r="D69" s="247">
        <f>B69/$B$96</f>
        <v>0.17191040723580567</v>
      </c>
      <c r="E69" s="215">
        <f t="shared" ref="E69:E95" si="63">C69/$C$96</f>
        <v>0.15249619047469365</v>
      </c>
      <c r="F69" s="52">
        <f t="shared" si="59"/>
        <v>-0.13259808209766277</v>
      </c>
      <c r="H69" s="19">
        <v>10006.124</v>
      </c>
      <c r="I69" s="140">
        <v>8564.0419999999995</v>
      </c>
      <c r="J69" s="262">
        <f t="shared" ref="J69:J95" si="64">H69/$H$96</f>
        <v>0.16021045943262371</v>
      </c>
      <c r="K69" s="215">
        <f t="shared" ref="K69:K96" si="65">I69/$I$96</f>
        <v>0.14597240933864983</v>
      </c>
      <c r="L69" s="52">
        <f t="shared" si="60"/>
        <v>-0.14411994094816338</v>
      </c>
      <c r="N69" s="40">
        <f t="shared" si="61"/>
        <v>2.5557023049819745</v>
      </c>
      <c r="O69" s="143">
        <f t="shared" si="62"/>
        <v>2.521754442273632</v>
      </c>
      <c r="P69" s="52">
        <f t="shared" si="8"/>
        <v>-1.3283183507784147E-2</v>
      </c>
    </row>
    <row r="70" spans="1:16" ht="20.100000000000001" customHeight="1" x14ac:dyDescent="0.25">
      <c r="A70" s="38" t="s">
        <v>167</v>
      </c>
      <c r="B70" s="19">
        <v>34689.14</v>
      </c>
      <c r="C70" s="140">
        <v>32286.940000000002</v>
      </c>
      <c r="D70" s="247">
        <f t="shared" ref="D70:D95" si="66">B70/$B$96</f>
        <v>0.15231409217782105</v>
      </c>
      <c r="E70" s="215">
        <f t="shared" si="63"/>
        <v>0.14498059819482279</v>
      </c>
      <c r="F70" s="52">
        <f t="shared" si="59"/>
        <v>-6.9249338553795142E-2</v>
      </c>
      <c r="H70" s="19">
        <v>9230.7220000000016</v>
      </c>
      <c r="I70" s="140">
        <v>8069.0349999999999</v>
      </c>
      <c r="J70" s="262">
        <f t="shared" si="64"/>
        <v>0.14779531140277968</v>
      </c>
      <c r="K70" s="215">
        <f t="shared" si="65"/>
        <v>0.13753511250737588</v>
      </c>
      <c r="L70" s="52">
        <f t="shared" si="60"/>
        <v>-0.12585006893285286</v>
      </c>
      <c r="N70" s="40">
        <f t="shared" si="61"/>
        <v>2.6609832356754888</v>
      </c>
      <c r="O70" s="143">
        <f t="shared" si="62"/>
        <v>2.4991637485621117</v>
      </c>
      <c r="P70" s="52">
        <f t="shared" si="8"/>
        <v>-6.0811915289011344E-2</v>
      </c>
    </row>
    <row r="71" spans="1:16" ht="20.100000000000001" customHeight="1" x14ac:dyDescent="0.25">
      <c r="A71" s="38" t="s">
        <v>170</v>
      </c>
      <c r="B71" s="19">
        <v>19016.449999999997</v>
      </c>
      <c r="C71" s="140">
        <v>20205.720000000005</v>
      </c>
      <c r="D71" s="247">
        <f t="shared" si="66"/>
        <v>8.3497985772922723E-2</v>
      </c>
      <c r="E71" s="215">
        <f t="shared" si="63"/>
        <v>9.0731341296421866E-2</v>
      </c>
      <c r="F71" s="52">
        <f t="shared" si="59"/>
        <v>6.2539012276213904E-2</v>
      </c>
      <c r="H71" s="19">
        <v>6117.1819999999998</v>
      </c>
      <c r="I71" s="140">
        <v>6096.9519999999993</v>
      </c>
      <c r="J71" s="262">
        <f t="shared" si="64"/>
        <v>9.79436731598545E-2</v>
      </c>
      <c r="K71" s="215">
        <f t="shared" si="65"/>
        <v>0.10392134614263915</v>
      </c>
      <c r="L71" s="52">
        <f t="shared" si="60"/>
        <v>-3.3070783246273321E-3</v>
      </c>
      <c r="N71" s="40">
        <f t="shared" si="61"/>
        <v>3.2167844155980747</v>
      </c>
      <c r="O71" s="143">
        <f t="shared" si="62"/>
        <v>3.0174386262899802</v>
      </c>
      <c r="P71" s="52">
        <f t="shared" si="8"/>
        <v>-6.1970515755259761E-2</v>
      </c>
    </row>
    <row r="72" spans="1:16" ht="20.100000000000001" customHeight="1" x14ac:dyDescent="0.25">
      <c r="A72" s="38" t="s">
        <v>177</v>
      </c>
      <c r="B72" s="19">
        <v>9183.6699999999983</v>
      </c>
      <c r="C72" s="140">
        <v>9483.5499999999993</v>
      </c>
      <c r="D72" s="247">
        <f t="shared" si="66"/>
        <v>4.0323927284178551E-2</v>
      </c>
      <c r="E72" s="215">
        <f t="shared" si="63"/>
        <v>4.2584734013520989E-2</v>
      </c>
      <c r="F72" s="52">
        <f t="shared" si="59"/>
        <v>3.2653612335809219E-2</v>
      </c>
      <c r="H72" s="19">
        <v>3199.9069999999997</v>
      </c>
      <c r="I72" s="140">
        <v>3294.848</v>
      </c>
      <c r="J72" s="262">
        <f t="shared" si="64"/>
        <v>5.1234481064962673E-2</v>
      </c>
      <c r="K72" s="215">
        <f t="shared" si="65"/>
        <v>5.6160035292287414E-2</v>
      </c>
      <c r="L72" s="52">
        <f t="shared" si="60"/>
        <v>2.9669924782189067E-2</v>
      </c>
      <c r="N72" s="40">
        <f t="shared" si="61"/>
        <v>3.4843444940856982</v>
      </c>
      <c r="O72" s="143">
        <f t="shared" si="62"/>
        <v>3.4742770376072252</v>
      </c>
      <c r="P72" s="52">
        <f t="shared" ref="P72:P76" si="67">(O72-N72)/N72</f>
        <v>-2.8893401601252397E-3</v>
      </c>
    </row>
    <row r="73" spans="1:16" ht="20.100000000000001" customHeight="1" x14ac:dyDescent="0.25">
      <c r="A73" s="38" t="s">
        <v>172</v>
      </c>
      <c r="B73" s="19">
        <v>7815.09</v>
      </c>
      <c r="C73" s="140">
        <v>10750.230000000001</v>
      </c>
      <c r="D73" s="247">
        <f t="shared" si="66"/>
        <v>3.4314726125754848E-2</v>
      </c>
      <c r="E73" s="215">
        <f t="shared" si="63"/>
        <v>4.8272607318374849E-2</v>
      </c>
      <c r="F73" s="52">
        <f t="shared" si="59"/>
        <v>0.37557340990314908</v>
      </c>
      <c r="H73" s="19">
        <v>1971.1400000000003</v>
      </c>
      <c r="I73" s="140">
        <v>2600.2879999999996</v>
      </c>
      <c r="J73" s="262">
        <f t="shared" si="64"/>
        <v>3.1560396913532344E-2</v>
      </c>
      <c r="K73" s="215">
        <f t="shared" si="65"/>
        <v>4.4321396874791016E-2</v>
      </c>
      <c r="L73" s="52">
        <f t="shared" si="60"/>
        <v>0.31917976399443931</v>
      </c>
      <c r="N73" s="40">
        <f t="shared" ref="N73" si="68">(H73/B73)*10</f>
        <v>2.522223032620226</v>
      </c>
      <c r="O73" s="143">
        <f t="shared" ref="O73" si="69">(I73/C73)*10</f>
        <v>2.4188208066246015</v>
      </c>
      <c r="P73" s="52">
        <f t="shared" ref="P73" si="70">(O73-N73)/N73</f>
        <v>-4.0996464094693652E-2</v>
      </c>
    </row>
    <row r="74" spans="1:16" ht="20.100000000000001" customHeight="1" x14ac:dyDescent="0.25">
      <c r="A74" s="38" t="s">
        <v>182</v>
      </c>
      <c r="B74" s="19">
        <v>11585.27</v>
      </c>
      <c r="C74" s="140">
        <v>10107.640000000001</v>
      </c>
      <c r="D74" s="247">
        <f t="shared" si="66"/>
        <v>5.0868942922336645E-2</v>
      </c>
      <c r="E74" s="215">
        <f t="shared" si="63"/>
        <v>4.5387134659955961E-2</v>
      </c>
      <c r="F74" s="52">
        <f t="shared" si="59"/>
        <v>-0.12754385525758133</v>
      </c>
      <c r="H74" s="19">
        <v>2626.84</v>
      </c>
      <c r="I74" s="140">
        <v>2452.7429999999995</v>
      </c>
      <c r="J74" s="262">
        <f t="shared" si="64"/>
        <v>4.2058967413955026E-2</v>
      </c>
      <c r="K74" s="215">
        <f t="shared" si="65"/>
        <v>4.1806521406423262E-2</v>
      </c>
      <c r="L74" s="52">
        <f t="shared" si="60"/>
        <v>-6.6276210199327196E-2</v>
      </c>
      <c r="N74" s="40">
        <f t="shared" si="61"/>
        <v>2.2673964439326837</v>
      </c>
      <c r="O74" s="143">
        <f t="shared" si="62"/>
        <v>2.426622831838094</v>
      </c>
      <c r="P74" s="52">
        <f t="shared" si="67"/>
        <v>7.0224326377278892E-2</v>
      </c>
    </row>
    <row r="75" spans="1:16" ht="20.100000000000001" customHeight="1" x14ac:dyDescent="0.25">
      <c r="A75" s="38" t="s">
        <v>178</v>
      </c>
      <c r="B75" s="19">
        <v>14307.84</v>
      </c>
      <c r="C75" s="140">
        <v>7944.1999999999989</v>
      </c>
      <c r="D75" s="247">
        <f t="shared" si="66"/>
        <v>6.2823283039750058E-2</v>
      </c>
      <c r="E75" s="215">
        <f t="shared" si="63"/>
        <v>3.5672469059604618E-2</v>
      </c>
      <c r="F75" s="52">
        <f t="shared" si="59"/>
        <v>-0.4447659465020577</v>
      </c>
      <c r="H75" s="19">
        <v>4254.3429999999998</v>
      </c>
      <c r="I75" s="140">
        <v>2036.7290000000003</v>
      </c>
      <c r="J75" s="262">
        <f t="shared" si="64"/>
        <v>6.8117309620984778E-2</v>
      </c>
      <c r="K75" s="215">
        <f t="shared" si="65"/>
        <v>3.4715644703739071E-2</v>
      </c>
      <c r="L75" s="52">
        <f t="shared" si="60"/>
        <v>-0.52125886417714784</v>
      </c>
      <c r="N75" s="40">
        <f t="shared" si="61"/>
        <v>2.9734348441134366</v>
      </c>
      <c r="O75" s="143">
        <f t="shared" si="62"/>
        <v>2.5637937111351681</v>
      </c>
      <c r="P75" s="52">
        <f t="shared" si="67"/>
        <v>-0.13776697807562274</v>
      </c>
    </row>
    <row r="76" spans="1:16" ht="20.100000000000001" customHeight="1" x14ac:dyDescent="0.25">
      <c r="A76" s="38" t="s">
        <v>205</v>
      </c>
      <c r="B76" s="19">
        <v>3012.9199999999996</v>
      </c>
      <c r="C76" s="140">
        <v>4380.17</v>
      </c>
      <c r="D76" s="247">
        <f t="shared" si="66"/>
        <v>1.3229217403613942E-2</v>
      </c>
      <c r="E76" s="215">
        <f t="shared" si="63"/>
        <v>1.966862349900662E-2</v>
      </c>
      <c r="F76" s="52">
        <f t="shared" si="59"/>
        <v>0.45379565338608413</v>
      </c>
      <c r="H76" s="19">
        <v>863.62599999999998</v>
      </c>
      <c r="I76" s="140">
        <v>1254.105</v>
      </c>
      <c r="J76" s="262">
        <f t="shared" si="64"/>
        <v>1.3827723725786237E-2</v>
      </c>
      <c r="K76" s="215">
        <f t="shared" si="65"/>
        <v>2.1375972749041568E-2</v>
      </c>
      <c r="L76" s="52">
        <f t="shared" si="60"/>
        <v>0.45213900461542389</v>
      </c>
      <c r="N76" s="40">
        <f t="shared" si="61"/>
        <v>2.8664086666755177</v>
      </c>
      <c r="O76" s="143">
        <f t="shared" si="62"/>
        <v>2.8631422981299814</v>
      </c>
      <c r="P76" s="52">
        <f t="shared" si="67"/>
        <v>-1.1395334459844001E-3</v>
      </c>
    </row>
    <row r="77" spans="1:16" ht="20.100000000000001" customHeight="1" x14ac:dyDescent="0.25">
      <c r="A77" s="38" t="s">
        <v>208</v>
      </c>
      <c r="B77" s="19">
        <v>5663.27</v>
      </c>
      <c r="C77" s="140">
        <v>5555.29</v>
      </c>
      <c r="D77" s="247">
        <f t="shared" si="66"/>
        <v>2.486645182924364E-2</v>
      </c>
      <c r="E77" s="215">
        <f t="shared" si="63"/>
        <v>2.4945357700225445E-2</v>
      </c>
      <c r="F77" s="52">
        <f t="shared" ref="F77:F80" si="71">(C77-B77)/B77</f>
        <v>-1.906672293568918E-2</v>
      </c>
      <c r="H77" s="19">
        <v>1256.3539999999998</v>
      </c>
      <c r="I77" s="140">
        <v>1193.0239999999999</v>
      </c>
      <c r="J77" s="262">
        <f t="shared" si="64"/>
        <v>2.011578624750348E-2</v>
      </c>
      <c r="K77" s="215">
        <f t="shared" si="65"/>
        <v>2.0334859132969379E-2</v>
      </c>
      <c r="L77" s="52">
        <f t="shared" ref="L77:L80" si="72">(I77-H77)/H77</f>
        <v>-5.0407767237577894E-2</v>
      </c>
      <c r="N77" s="40">
        <f t="shared" si="61"/>
        <v>2.2184250441882511</v>
      </c>
      <c r="O77" s="143">
        <f t="shared" si="62"/>
        <v>2.1475458526917586</v>
      </c>
      <c r="P77" s="52">
        <f t="shared" ref="P77:P80" si="73">(O77-N77)/N77</f>
        <v>-3.1950230494457901E-2</v>
      </c>
    </row>
    <row r="78" spans="1:16" ht="20.100000000000001" customHeight="1" x14ac:dyDescent="0.25">
      <c r="A78" s="38" t="s">
        <v>187</v>
      </c>
      <c r="B78" s="19">
        <v>3151.65</v>
      </c>
      <c r="C78" s="140">
        <v>4092.7299999999996</v>
      </c>
      <c r="D78" s="247">
        <f t="shared" si="66"/>
        <v>1.3838357151899117E-2</v>
      </c>
      <c r="E78" s="215">
        <f t="shared" si="63"/>
        <v>1.8377908951727754E-2</v>
      </c>
      <c r="F78" s="52">
        <f t="shared" si="71"/>
        <v>0.29859914647882835</v>
      </c>
      <c r="H78" s="19">
        <v>729.8549999999999</v>
      </c>
      <c r="I78" s="140">
        <v>956.67300000000012</v>
      </c>
      <c r="J78" s="262">
        <f t="shared" si="64"/>
        <v>1.1685884051526601E-2</v>
      </c>
      <c r="K78" s="215">
        <f t="shared" si="65"/>
        <v>1.6306302883525577E-2</v>
      </c>
      <c r="L78" s="52">
        <f t="shared" si="72"/>
        <v>0.31077131759048066</v>
      </c>
      <c r="N78" s="40">
        <f t="shared" si="61"/>
        <v>2.3157869687306647</v>
      </c>
      <c r="O78" s="143">
        <f t="shared" si="62"/>
        <v>2.3374935556462315</v>
      </c>
      <c r="P78" s="52">
        <f t="shared" si="73"/>
        <v>9.3733090343213598E-3</v>
      </c>
    </row>
    <row r="79" spans="1:16" ht="20.100000000000001" customHeight="1" x14ac:dyDescent="0.25">
      <c r="A79" s="38" t="s">
        <v>186</v>
      </c>
      <c r="B79" s="19">
        <v>2345.14</v>
      </c>
      <c r="C79" s="140">
        <v>2412.09</v>
      </c>
      <c r="D79" s="247">
        <f t="shared" si="66"/>
        <v>1.0297109416085127E-2</v>
      </c>
      <c r="E79" s="215">
        <f t="shared" si="63"/>
        <v>1.0831198345205524E-2</v>
      </c>
      <c r="F79" s="52">
        <f t="shared" si="71"/>
        <v>2.8548402227585676E-2</v>
      </c>
      <c r="H79" s="19">
        <v>796.34300000000007</v>
      </c>
      <c r="I79" s="140">
        <v>944.94599999999991</v>
      </c>
      <c r="J79" s="262">
        <f t="shared" si="64"/>
        <v>1.2750439420494277E-2</v>
      </c>
      <c r="K79" s="215">
        <f t="shared" si="65"/>
        <v>1.6106418477971007E-2</v>
      </c>
      <c r="L79" s="52">
        <f t="shared" si="72"/>
        <v>0.18660677622582206</v>
      </c>
      <c r="N79" s="40">
        <f t="shared" si="61"/>
        <v>3.3957162472176505</v>
      </c>
      <c r="O79" s="143">
        <f t="shared" si="62"/>
        <v>3.9175403902839441</v>
      </c>
      <c r="P79" s="52">
        <f t="shared" si="73"/>
        <v>0.15367130380633565</v>
      </c>
    </row>
    <row r="80" spans="1:16" ht="20.100000000000001" customHeight="1" x14ac:dyDescent="0.25">
      <c r="A80" s="38" t="s">
        <v>202</v>
      </c>
      <c r="B80" s="19">
        <v>3021.12</v>
      </c>
      <c r="C80" s="140">
        <v>3391.9899999999993</v>
      </c>
      <c r="D80" s="247">
        <f t="shared" si="66"/>
        <v>1.3265222203844164E-2</v>
      </c>
      <c r="E80" s="215">
        <f t="shared" si="63"/>
        <v>1.5231320752937774E-2</v>
      </c>
      <c r="F80" s="52">
        <f t="shared" si="71"/>
        <v>0.12275910920453324</v>
      </c>
      <c r="H80" s="19">
        <v>722.12900000000002</v>
      </c>
      <c r="I80" s="140">
        <v>818.03600000000006</v>
      </c>
      <c r="J80" s="262">
        <f t="shared" si="64"/>
        <v>1.1562181206191442E-2</v>
      </c>
      <c r="K80" s="215">
        <f t="shared" si="65"/>
        <v>1.3943262520869439E-2</v>
      </c>
      <c r="L80" s="52">
        <f t="shared" si="72"/>
        <v>0.13281145058569874</v>
      </c>
      <c r="N80" s="40">
        <f t="shared" si="61"/>
        <v>2.3902691716979136</v>
      </c>
      <c r="O80" s="143">
        <f t="shared" si="62"/>
        <v>2.4116698457247816</v>
      </c>
      <c r="P80" s="52">
        <f t="shared" si="73"/>
        <v>8.9532485630754791E-3</v>
      </c>
    </row>
    <row r="81" spans="1:16" ht="20.100000000000001" customHeight="1" x14ac:dyDescent="0.25">
      <c r="A81" s="38" t="s">
        <v>181</v>
      </c>
      <c r="B81" s="19">
        <v>345.54</v>
      </c>
      <c r="C81" s="140">
        <v>431.90000000000003</v>
      </c>
      <c r="D81" s="247">
        <f t="shared" si="66"/>
        <v>1.5172071550670985E-3</v>
      </c>
      <c r="E81" s="215">
        <f t="shared" si="63"/>
        <v>1.9393947013976536E-3</v>
      </c>
      <c r="F81" s="52">
        <f t="shared" ref="F81:F94" si="74">(C81-B81)/B81</f>
        <v>0.24992764947618223</v>
      </c>
      <c r="H81" s="19">
        <v>656.31099999999992</v>
      </c>
      <c r="I81" s="140">
        <v>767.40300000000002</v>
      </c>
      <c r="J81" s="262">
        <f t="shared" si="64"/>
        <v>1.0508353368465621E-2</v>
      </c>
      <c r="K81" s="215">
        <f t="shared" si="65"/>
        <v>1.3080233007230452E-2</v>
      </c>
      <c r="L81" s="52">
        <f t="shared" ref="L81:L94" si="75">(I81-H81)/H81</f>
        <v>0.16926731381921087</v>
      </c>
      <c r="N81" s="40">
        <f t="shared" si="61"/>
        <v>18.993777854951666</v>
      </c>
      <c r="O81" s="143">
        <f t="shared" si="62"/>
        <v>17.768071312803887</v>
      </c>
      <c r="P81" s="52">
        <f t="shared" ref="P81:P87" si="76">(O81-N81)/N81</f>
        <v>-6.4532003664991733E-2</v>
      </c>
    </row>
    <row r="82" spans="1:16" ht="20.100000000000001" customHeight="1" x14ac:dyDescent="0.25">
      <c r="A82" s="38" t="s">
        <v>189</v>
      </c>
      <c r="B82" s="19">
        <v>3830.65</v>
      </c>
      <c r="C82" s="140">
        <v>2355.48</v>
      </c>
      <c r="D82" s="247">
        <f t="shared" si="66"/>
        <v>1.6819730244133184E-2</v>
      </c>
      <c r="E82" s="215">
        <f t="shared" si="63"/>
        <v>1.0576997988534717E-2</v>
      </c>
      <c r="F82" s="52">
        <f t="shared" si="74"/>
        <v>-0.38509652408860118</v>
      </c>
      <c r="H82" s="19">
        <v>1159.057</v>
      </c>
      <c r="I82" s="140">
        <v>679.822</v>
      </c>
      <c r="J82" s="262">
        <f t="shared" si="64"/>
        <v>1.8557940565057812E-2</v>
      </c>
      <c r="K82" s="215">
        <f t="shared" si="65"/>
        <v>1.1587432109910204E-2</v>
      </c>
      <c r="L82" s="52">
        <f t="shared" si="75"/>
        <v>-0.41346974307562095</v>
      </c>
      <c r="N82" s="40">
        <f t="shared" si="61"/>
        <v>3.0257449780063435</v>
      </c>
      <c r="O82" s="143">
        <f t="shared" si="62"/>
        <v>2.8861293664136394</v>
      </c>
      <c r="P82" s="52">
        <f t="shared" si="76"/>
        <v>-4.6142557488336802E-2</v>
      </c>
    </row>
    <row r="83" spans="1:16" ht="20.100000000000001" customHeight="1" x14ac:dyDescent="0.25">
      <c r="A83" s="38" t="s">
        <v>211</v>
      </c>
      <c r="B83" s="19">
        <v>1885.5600000000002</v>
      </c>
      <c r="C83" s="140">
        <v>2343.59</v>
      </c>
      <c r="D83" s="247">
        <f t="shared" si="66"/>
        <v>8.2791720880601907E-3</v>
      </c>
      <c r="E83" s="215">
        <f t="shared" si="63"/>
        <v>1.0523607381913699E-2</v>
      </c>
      <c r="F83" s="52">
        <f t="shared" si="74"/>
        <v>0.24291457179829862</v>
      </c>
      <c r="H83" s="19">
        <v>440.64900000000006</v>
      </c>
      <c r="I83" s="140">
        <v>498.7050000000001</v>
      </c>
      <c r="J83" s="262">
        <f t="shared" si="64"/>
        <v>7.055337185360307E-3</v>
      </c>
      <c r="K83" s="215">
        <f t="shared" si="65"/>
        <v>8.5003285130118896E-3</v>
      </c>
      <c r="L83" s="52">
        <f t="shared" si="75"/>
        <v>0.13175112164103409</v>
      </c>
      <c r="N83" s="40">
        <f t="shared" si="61"/>
        <v>2.3369662063259722</v>
      </c>
      <c r="O83" s="143">
        <f t="shared" si="62"/>
        <v>2.1279532682764479</v>
      </c>
      <c r="P83" s="52">
        <f t="shared" si="76"/>
        <v>-8.9437723782117048E-2</v>
      </c>
    </row>
    <row r="84" spans="1:16" ht="20.100000000000001" customHeight="1" x14ac:dyDescent="0.25">
      <c r="A84" s="38" t="s">
        <v>204</v>
      </c>
      <c r="B84" s="19">
        <v>2455.3800000000006</v>
      </c>
      <c r="C84" s="140">
        <v>1404.22</v>
      </c>
      <c r="D84" s="247">
        <f t="shared" si="66"/>
        <v>1.078115443771677E-2</v>
      </c>
      <c r="E84" s="215">
        <f t="shared" si="63"/>
        <v>6.3054800361116298E-3</v>
      </c>
      <c r="F84" s="52">
        <f t="shared" si="74"/>
        <v>-0.42810481473336115</v>
      </c>
      <c r="H84" s="19">
        <v>1278.578</v>
      </c>
      <c r="I84" s="140">
        <v>483.81599999999997</v>
      </c>
      <c r="J84" s="262">
        <f t="shared" si="64"/>
        <v>2.0471620059919822E-2</v>
      </c>
      <c r="K84" s="215">
        <f t="shared" si="65"/>
        <v>8.2465484401627407E-3</v>
      </c>
      <c r="L84" s="52">
        <f t="shared" si="75"/>
        <v>-0.62159836943854807</v>
      </c>
      <c r="N84" s="40">
        <f t="shared" ref="N84" si="77">(H84/B84)*10</f>
        <v>5.2072510161359942</v>
      </c>
      <c r="O84" s="143">
        <f t="shared" ref="O84" si="78">(I84/C84)*10</f>
        <v>3.4454430217487286</v>
      </c>
      <c r="P84" s="52">
        <f t="shared" ref="P84" si="79">(O84-N84)/N84</f>
        <v>-0.33833744310152414</v>
      </c>
    </row>
    <row r="85" spans="1:16" ht="20.100000000000001" customHeight="1" x14ac:dyDescent="0.25">
      <c r="A85" s="38" t="s">
        <v>206</v>
      </c>
      <c r="B85" s="19">
        <v>2034.03</v>
      </c>
      <c r="C85" s="140">
        <v>1862.9599999999998</v>
      </c>
      <c r="D85" s="247">
        <f t="shared" si="66"/>
        <v>8.9310785136919903E-3</v>
      </c>
      <c r="E85" s="215">
        <f t="shared" si="63"/>
        <v>8.3653965105713636E-3</v>
      </c>
      <c r="F85" s="52">
        <f t="shared" si="74"/>
        <v>-8.410397093454873E-2</v>
      </c>
      <c r="H85" s="19">
        <v>354.61799999999999</v>
      </c>
      <c r="I85" s="140">
        <v>436.43700000000001</v>
      </c>
      <c r="J85" s="262">
        <f t="shared" si="64"/>
        <v>5.6778741401843661E-3</v>
      </c>
      <c r="K85" s="215">
        <f t="shared" si="65"/>
        <v>7.4389827157004037E-3</v>
      </c>
      <c r="L85" s="52">
        <f t="shared" si="75"/>
        <v>0.2307243287142785</v>
      </c>
      <c r="N85" s="40">
        <f t="shared" si="61"/>
        <v>1.7434256131915458</v>
      </c>
      <c r="O85" s="143">
        <f t="shared" si="62"/>
        <v>2.3427073045046596</v>
      </c>
      <c r="P85" s="52">
        <f t="shared" si="76"/>
        <v>0.34373803320237917</v>
      </c>
    </row>
    <row r="86" spans="1:16" ht="20.100000000000001" customHeight="1" x14ac:dyDescent="0.25">
      <c r="A86" s="38" t="s">
        <v>210</v>
      </c>
      <c r="B86" s="19">
        <v>1303.27</v>
      </c>
      <c r="C86" s="140">
        <v>1627.02</v>
      </c>
      <c r="D86" s="247">
        <f t="shared" si="66"/>
        <v>5.7224360970778996E-3</v>
      </c>
      <c r="E86" s="215">
        <f t="shared" si="63"/>
        <v>7.3059364831396384E-3</v>
      </c>
      <c r="F86" s="52">
        <f t="shared" si="74"/>
        <v>0.24841360577623978</v>
      </c>
      <c r="H86" s="19">
        <v>354.6509999999999</v>
      </c>
      <c r="I86" s="140">
        <v>422.35599999999994</v>
      </c>
      <c r="J86" s="262">
        <f t="shared" si="64"/>
        <v>5.6784025111261275E-3</v>
      </c>
      <c r="K86" s="215">
        <f t="shared" si="65"/>
        <v>7.1989748437285544E-3</v>
      </c>
      <c r="L86" s="52">
        <f t="shared" si="75"/>
        <v>0.19090598926832311</v>
      </c>
      <c r="N86" s="40">
        <f t="shared" si="61"/>
        <v>2.721239651031635</v>
      </c>
      <c r="O86" s="143">
        <f t="shared" si="62"/>
        <v>2.5958869589802216</v>
      </c>
      <c r="P86" s="52">
        <f t="shared" si="76"/>
        <v>-4.6064554440801132E-2</v>
      </c>
    </row>
    <row r="87" spans="1:16" ht="20.100000000000001" customHeight="1" x14ac:dyDescent="0.25">
      <c r="A87" s="38" t="s">
        <v>201</v>
      </c>
      <c r="B87" s="19">
        <v>1650.6599999999996</v>
      </c>
      <c r="C87" s="140">
        <v>1824.2200000000003</v>
      </c>
      <c r="D87" s="247">
        <f t="shared" si="66"/>
        <v>7.2477662863432773E-3</v>
      </c>
      <c r="E87" s="215">
        <f t="shared" si="63"/>
        <v>8.1914392270980036E-3</v>
      </c>
      <c r="F87" s="52">
        <f t="shared" si="74"/>
        <v>0.10514582045969531</v>
      </c>
      <c r="H87" s="19">
        <v>377.63799999999998</v>
      </c>
      <c r="I87" s="140">
        <v>417.33799999999997</v>
      </c>
      <c r="J87" s="262">
        <f t="shared" si="64"/>
        <v>6.0464529001656537E-3</v>
      </c>
      <c r="K87" s="215">
        <f t="shared" si="65"/>
        <v>7.1134440219435442E-3</v>
      </c>
      <c r="L87" s="52">
        <f t="shared" si="75"/>
        <v>0.10512713233308087</v>
      </c>
      <c r="N87" s="40">
        <f t="shared" si="61"/>
        <v>2.2878000315025511</v>
      </c>
      <c r="O87" s="143">
        <f t="shared" si="62"/>
        <v>2.2877613445746672</v>
      </c>
      <c r="P87" s="52">
        <f t="shared" si="76"/>
        <v>-1.6910100249663228E-5</v>
      </c>
    </row>
    <row r="88" spans="1:16" ht="20.100000000000001" customHeight="1" x14ac:dyDescent="0.25">
      <c r="A88" s="38" t="s">
        <v>218</v>
      </c>
      <c r="B88" s="19">
        <v>767.59</v>
      </c>
      <c r="C88" s="140">
        <v>1328.77</v>
      </c>
      <c r="D88" s="247">
        <f t="shared" si="66"/>
        <v>3.3703566595993349E-3</v>
      </c>
      <c r="E88" s="215">
        <f t="shared" si="63"/>
        <v>5.9666809385880062E-3</v>
      </c>
      <c r="F88" s="52">
        <f t="shared" si="74"/>
        <v>0.7310934222697012</v>
      </c>
      <c r="H88" s="19">
        <v>198.98000000000002</v>
      </c>
      <c r="I88" s="140">
        <v>388.92700000000002</v>
      </c>
      <c r="J88" s="262">
        <f t="shared" ref="J88" si="80">H88/$H$96</f>
        <v>3.1859166664238289E-3</v>
      </c>
      <c r="K88" s="215">
        <f t="shared" ref="K88" si="81">I88/$I$96</f>
        <v>6.6291841220364241E-3</v>
      </c>
      <c r="L88" s="52">
        <f t="shared" si="75"/>
        <v>0.95460347773645582</v>
      </c>
      <c r="N88" s="40">
        <f t="shared" ref="N88:N92" si="82">(H88/B88)*10</f>
        <v>2.5922693104391668</v>
      </c>
      <c r="O88" s="143">
        <f t="shared" ref="O88:O92" si="83">(I88/C88)*10</f>
        <v>2.9269700550132831</v>
      </c>
      <c r="P88" s="52">
        <f t="shared" ref="P88:P92" si="84">(O88-N88)/N88</f>
        <v>0.12911495855244043</v>
      </c>
    </row>
    <row r="89" spans="1:16" ht="20.100000000000001" customHeight="1" x14ac:dyDescent="0.25">
      <c r="A89" s="38" t="s">
        <v>209</v>
      </c>
      <c r="B89" s="19">
        <v>606.48000000000013</v>
      </c>
      <c r="C89" s="140">
        <v>948.41</v>
      </c>
      <c r="D89" s="247">
        <f t="shared" si="66"/>
        <v>2.6629501516614402E-3</v>
      </c>
      <c r="E89" s="215">
        <f t="shared" si="63"/>
        <v>4.2587203721985373E-3</v>
      </c>
      <c r="F89" s="52">
        <f t="shared" si="74"/>
        <v>0.56379435430681923</v>
      </c>
      <c r="H89" s="19">
        <v>166.33800000000002</v>
      </c>
      <c r="I89" s="140">
        <v>234.42700000000002</v>
      </c>
      <c r="J89" s="262">
        <f t="shared" si="64"/>
        <v>2.6632777488170009E-3</v>
      </c>
      <c r="K89" s="215">
        <f t="shared" si="65"/>
        <v>3.9957620483448896E-3</v>
      </c>
      <c r="L89" s="52">
        <f t="shared" si="75"/>
        <v>0.40934122088759028</v>
      </c>
      <c r="N89" s="40">
        <f t="shared" si="82"/>
        <v>2.7426790660862683</v>
      </c>
      <c r="O89" s="143">
        <f t="shared" si="83"/>
        <v>2.4717896268491479</v>
      </c>
      <c r="P89" s="52">
        <f t="shared" si="84"/>
        <v>-9.8768187130137894E-2</v>
      </c>
    </row>
    <row r="90" spans="1:16" ht="20.100000000000001" customHeight="1" x14ac:dyDescent="0.25">
      <c r="A90" s="38" t="s">
        <v>224</v>
      </c>
      <c r="B90" s="19">
        <v>585.54999999999995</v>
      </c>
      <c r="C90" s="140">
        <v>824.21999999999991</v>
      </c>
      <c r="D90" s="247">
        <f t="shared" si="66"/>
        <v>2.571050094488451E-3</v>
      </c>
      <c r="E90" s="215">
        <f t="shared" si="63"/>
        <v>3.7010602009399716E-3</v>
      </c>
      <c r="F90" s="52">
        <f t="shared" si="74"/>
        <v>0.40759969259670392</v>
      </c>
      <c r="H90" s="19">
        <v>103.04</v>
      </c>
      <c r="I90" s="140">
        <v>212.14099999999999</v>
      </c>
      <c r="J90" s="262">
        <f t="shared" si="64"/>
        <v>1.6497982375530773E-3</v>
      </c>
      <c r="K90" s="215">
        <f t="shared" si="65"/>
        <v>3.6159015672168017E-3</v>
      </c>
      <c r="L90" s="52">
        <f t="shared" si="75"/>
        <v>1.0588218167701862</v>
      </c>
      <c r="N90" s="40">
        <f t="shared" si="82"/>
        <v>1.7597130902570235</v>
      </c>
      <c r="O90" s="143">
        <f t="shared" si="83"/>
        <v>2.5738395088689914</v>
      </c>
      <c r="P90" s="52">
        <f t="shared" si="84"/>
        <v>0.46264724807670587</v>
      </c>
    </row>
    <row r="91" spans="1:16" ht="20.100000000000001" customHeight="1" x14ac:dyDescent="0.25">
      <c r="A91" s="38" t="s">
        <v>225</v>
      </c>
      <c r="B91" s="19">
        <v>682.22</v>
      </c>
      <c r="C91" s="140">
        <v>1272.2899999999997</v>
      </c>
      <c r="D91" s="247">
        <f t="shared" si="66"/>
        <v>2.995511562568374E-3</v>
      </c>
      <c r="E91" s="215">
        <f t="shared" si="63"/>
        <v>5.7130643311905996E-3</v>
      </c>
      <c r="F91" s="52">
        <f t="shared" si="74"/>
        <v>0.86492627011814327</v>
      </c>
      <c r="H91" s="19">
        <v>104.71400000000001</v>
      </c>
      <c r="I91" s="140">
        <v>206.16499999999996</v>
      </c>
      <c r="J91" s="262">
        <f t="shared" si="64"/>
        <v>1.6766010544170512E-3</v>
      </c>
      <c r="K91" s="215">
        <f t="shared" si="65"/>
        <v>3.5140418240945967E-3</v>
      </c>
      <c r="L91" s="52">
        <f t="shared" si="75"/>
        <v>0.96883893271195765</v>
      </c>
      <c r="N91" s="40">
        <f t="shared" si="82"/>
        <v>1.5349007651490723</v>
      </c>
      <c r="O91" s="143">
        <f t="shared" si="83"/>
        <v>1.6204245887337008</v>
      </c>
      <c r="P91" s="52">
        <f t="shared" si="84"/>
        <v>5.5719448140559291E-2</v>
      </c>
    </row>
    <row r="92" spans="1:16" ht="20.100000000000001" customHeight="1" x14ac:dyDescent="0.25">
      <c r="A92" s="38" t="s">
        <v>220</v>
      </c>
      <c r="B92" s="19">
        <v>744.31999999999994</v>
      </c>
      <c r="C92" s="140">
        <v>905.93000000000029</v>
      </c>
      <c r="D92" s="247">
        <f t="shared" si="66"/>
        <v>3.2681820618728442E-3</v>
      </c>
      <c r="E92" s="215">
        <f t="shared" si="63"/>
        <v>4.0679690711673457E-3</v>
      </c>
      <c r="F92" s="52">
        <f t="shared" si="74"/>
        <v>0.21712435511607961</v>
      </c>
      <c r="H92" s="19">
        <v>167.34300000000002</v>
      </c>
      <c r="I92" s="140">
        <v>201.57599999999999</v>
      </c>
      <c r="J92" s="262">
        <f t="shared" si="64"/>
        <v>2.6793690456797807E-3</v>
      </c>
      <c r="K92" s="215">
        <f t="shared" si="65"/>
        <v>3.4358232228248855E-3</v>
      </c>
      <c r="L92" s="52">
        <f t="shared" si="75"/>
        <v>0.2045678636094726</v>
      </c>
      <c r="N92" s="40">
        <f t="shared" si="82"/>
        <v>2.2482668744625971</v>
      </c>
      <c r="O92" s="143">
        <f t="shared" si="83"/>
        <v>2.2250725773514501</v>
      </c>
      <c r="P92" s="52">
        <f t="shared" si="84"/>
        <v>-1.0316523084783289E-2</v>
      </c>
    </row>
    <row r="93" spans="1:16" ht="20.100000000000001" customHeight="1" x14ac:dyDescent="0.25">
      <c r="A93" s="38" t="s">
        <v>188</v>
      </c>
      <c r="B93" s="19">
        <v>406.72999999999996</v>
      </c>
      <c r="C93" s="140">
        <v>807.62000000000012</v>
      </c>
      <c r="D93" s="247">
        <f t="shared" si="66"/>
        <v>1.7858819997118738E-3</v>
      </c>
      <c r="E93" s="215">
        <f t="shared" si="63"/>
        <v>3.6265199091057489E-3</v>
      </c>
      <c r="F93" s="52">
        <f t="shared" si="74"/>
        <v>0.98564158040960881</v>
      </c>
      <c r="H93" s="19">
        <v>95.15000000000002</v>
      </c>
      <c r="I93" s="140">
        <v>174.48899999999998</v>
      </c>
      <c r="J93" s="262">
        <f t="shared" si="64"/>
        <v>1.5234695487497606E-3</v>
      </c>
      <c r="K93" s="215">
        <f t="shared" si="65"/>
        <v>2.9741306421771012E-3</v>
      </c>
      <c r="L93" s="52">
        <f t="shared" si="75"/>
        <v>0.83383079348397204</v>
      </c>
      <c r="N93" s="40">
        <f t="shared" ref="N93" si="85">(H93/B93)*10</f>
        <v>2.3393897671674093</v>
      </c>
      <c r="O93" s="143">
        <f t="shared" ref="O93" si="86">(I93/C93)*10</f>
        <v>2.160533419182288</v>
      </c>
      <c r="P93" s="52">
        <f t="shared" ref="P93" si="87">(O93-N93)/N93</f>
        <v>-7.6454274740923117E-2</v>
      </c>
    </row>
    <row r="94" spans="1:16" ht="20.100000000000001" customHeight="1" x14ac:dyDescent="0.25">
      <c r="A94" s="38" t="s">
        <v>222</v>
      </c>
      <c r="B94" s="19">
        <v>507.51</v>
      </c>
      <c r="C94" s="140">
        <v>404.09000000000003</v>
      </c>
      <c r="D94" s="247">
        <f t="shared" si="66"/>
        <v>2.2283897761998699E-3</v>
      </c>
      <c r="E94" s="215">
        <f t="shared" si="63"/>
        <v>1.8145172606801986E-3</v>
      </c>
      <c r="F94" s="52">
        <f t="shared" si="74"/>
        <v>-0.20377923587712549</v>
      </c>
      <c r="H94" s="19">
        <v>163.06099999999998</v>
      </c>
      <c r="I94" s="140">
        <v>138.23800000000003</v>
      </c>
      <c r="J94" s="262">
        <f t="shared" si="64"/>
        <v>2.6108089131758761E-3</v>
      </c>
      <c r="K94" s="215">
        <f t="shared" si="65"/>
        <v>2.3562394862328183E-3</v>
      </c>
      <c r="L94" s="52">
        <f t="shared" si="75"/>
        <v>-0.15223137353505714</v>
      </c>
      <c r="N94" s="40">
        <f t="shared" ref="N94" si="88">(H94/B94)*10</f>
        <v>3.2129613209591925</v>
      </c>
      <c r="O94" s="143">
        <f t="shared" ref="O94" si="89">(I94/C94)*10</f>
        <v>3.4209705758618139</v>
      </c>
      <c r="P94" s="52">
        <f t="shared" ref="P94" si="90">(O94-N94)/N94</f>
        <v>6.4740665735908268E-2</v>
      </c>
    </row>
    <row r="95" spans="1:16" ht="20.100000000000001" customHeight="1" thickBot="1" x14ac:dyDescent="0.3">
      <c r="A95" s="8" t="s">
        <v>17</v>
      </c>
      <c r="B95" s="19">
        <f>B96-SUM(B68:B94)</f>
        <v>4815.5699999999779</v>
      </c>
      <c r="C95" s="140">
        <f>C96-SUM(C68:C94)</f>
        <v>3746.8099999999395</v>
      </c>
      <c r="D95" s="247">
        <f t="shared" si="66"/>
        <v>2.1144345834712142E-2</v>
      </c>
      <c r="E95" s="215">
        <f t="shared" si="63"/>
        <v>1.6824597038998898E-2</v>
      </c>
      <c r="F95" s="52">
        <f>(C95-B95)/B95</f>
        <v>-0.22193842058158086</v>
      </c>
      <c r="H95" s="19">
        <f>H96-SUM(H68:H94)</f>
        <v>1575.9970000000103</v>
      </c>
      <c r="I95" s="140">
        <f>I96-SUM(I68:I94)</f>
        <v>1138.3950000000041</v>
      </c>
      <c r="J95" s="263">
        <f t="shared" si="64"/>
        <v>2.5233667245622614E-2</v>
      </c>
      <c r="K95" s="215">
        <f t="shared" si="65"/>
        <v>1.940371858627887E-2</v>
      </c>
      <c r="L95" s="52">
        <f t="shared" ref="L95" si="91">(I95-H95)/H95</f>
        <v>-0.27766677220832486</v>
      </c>
      <c r="N95" s="40">
        <f t="shared" si="61"/>
        <v>3.2727112262930818</v>
      </c>
      <c r="O95" s="143">
        <f t="shared" si="62"/>
        <v>3.0383045844332179</v>
      </c>
      <c r="P95" s="52">
        <f t="shared" ref="P95" si="92">(O95-N95)/N95</f>
        <v>-7.1624602860353909E-2</v>
      </c>
    </row>
    <row r="96" spans="1:16" ht="26.25" customHeight="1" thickBot="1" x14ac:dyDescent="0.3">
      <c r="A96" s="12" t="s">
        <v>18</v>
      </c>
      <c r="B96" s="17">
        <v>227747.40999999997</v>
      </c>
      <c r="C96" s="145">
        <v>222698.34999999995</v>
      </c>
      <c r="D96" s="243">
        <f>SUM(D68:D95)</f>
        <v>0.99999999999999978</v>
      </c>
      <c r="E96" s="244">
        <f>SUM(E68:E95)</f>
        <v>1</v>
      </c>
      <c r="F96" s="57">
        <f>(C96-B96)/B96</f>
        <v>-2.2169560567121389E-2</v>
      </c>
      <c r="G96" s="1"/>
      <c r="H96" s="17">
        <v>62456.122000000018</v>
      </c>
      <c r="I96" s="145">
        <v>58668.909000000021</v>
      </c>
      <c r="J96" s="255">
        <f t="shared" ref="J96" si="93">H96/$H$96</f>
        <v>1</v>
      </c>
      <c r="K96" s="244">
        <f t="shared" si="65"/>
        <v>1</v>
      </c>
      <c r="L96" s="57">
        <f>(I96-H96)/H96</f>
        <v>-6.0637978771720648E-2</v>
      </c>
      <c r="M96" s="1"/>
      <c r="N96" s="37">
        <f t="shared" si="61"/>
        <v>2.7423417021515206</v>
      </c>
      <c r="O96" s="150">
        <f t="shared" si="62"/>
        <v>2.6344563846117417</v>
      </c>
      <c r="P96" s="57">
        <f>(O96-N96)/N96</f>
        <v>-3.9340581611378642E-2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53" t="s">
        <v>16</v>
      </c>
      <c r="B4" s="341"/>
      <c r="C4" s="341"/>
      <c r="D4" s="341"/>
      <c r="E4" s="368" t="s">
        <v>1</v>
      </c>
      <c r="F4" s="369"/>
      <c r="G4" s="366" t="s">
        <v>104</v>
      </c>
      <c r="H4" s="366"/>
      <c r="I4" s="130" t="s">
        <v>0</v>
      </c>
      <c r="K4" s="370" t="s">
        <v>19</v>
      </c>
      <c r="L4" s="366"/>
      <c r="M4" s="364" t="s">
        <v>104</v>
      </c>
      <c r="N4" s="365"/>
      <c r="O4" s="130" t="s">
        <v>0</v>
      </c>
      <c r="Q4" s="376" t="s">
        <v>22</v>
      </c>
      <c r="R4" s="366"/>
      <c r="S4" s="130" t="s">
        <v>0</v>
      </c>
    </row>
    <row r="5" spans="1:19" x14ac:dyDescent="0.25">
      <c r="A5" s="367"/>
      <c r="B5" s="342"/>
      <c r="C5" s="342"/>
      <c r="D5" s="342"/>
      <c r="E5" s="371" t="s">
        <v>156</v>
      </c>
      <c r="F5" s="372"/>
      <c r="G5" s="373" t="str">
        <f>E5</f>
        <v>jan-jun</v>
      </c>
      <c r="H5" s="373"/>
      <c r="I5" s="131" t="s">
        <v>152</v>
      </c>
      <c r="K5" s="374" t="str">
        <f>E5</f>
        <v>jan-jun</v>
      </c>
      <c r="L5" s="373"/>
      <c r="M5" s="375" t="str">
        <f>E5</f>
        <v>jan-jun</v>
      </c>
      <c r="N5" s="363"/>
      <c r="O5" s="131" t="str">
        <f>I5</f>
        <v>2025/2024</v>
      </c>
      <c r="Q5" s="374" t="str">
        <f>E5</f>
        <v>jan-jun</v>
      </c>
      <c r="R5" s="372"/>
      <c r="S5" s="131" t="str">
        <f>O5</f>
        <v>2025/2024</v>
      </c>
    </row>
    <row r="6" spans="1:19" ht="15.75" thickBot="1" x14ac:dyDescent="0.3">
      <c r="A6" s="354"/>
      <c r="B6" s="377"/>
      <c r="C6" s="377"/>
      <c r="D6" s="377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266062.10999999993</v>
      </c>
      <c r="F7" s="145">
        <v>256452.13999999998</v>
      </c>
      <c r="G7" s="243">
        <f>E7/E15</f>
        <v>0.43823977906802491</v>
      </c>
      <c r="H7" s="244">
        <f>F7/F15</f>
        <v>0.42453211306600452</v>
      </c>
      <c r="I7" s="164">
        <f t="shared" ref="I7:I18" si="0">(F7-E7)/E7</f>
        <v>-3.6119273052446083E-2</v>
      </c>
      <c r="J7" s="1"/>
      <c r="K7" s="17">
        <v>266062.10999999993</v>
      </c>
      <c r="L7" s="145">
        <v>256452.13999999998</v>
      </c>
      <c r="M7" s="243">
        <f>K7/K15</f>
        <v>0.43823977906802491</v>
      </c>
      <c r="N7" s="244">
        <f>L7/L15</f>
        <v>0.42453211306600452</v>
      </c>
      <c r="O7" s="164">
        <f t="shared" ref="O7:O18" si="1">(L7-K7)/K7</f>
        <v>-3.6119273052446083E-2</v>
      </c>
      <c r="P7" s="1"/>
      <c r="Q7" s="187">
        <f t="shared" ref="Q7:Q18" si="2">(K7/E7)*10</f>
        <v>10</v>
      </c>
      <c r="R7" s="188">
        <f t="shared" ref="R7:R18" si="3">(L7/F7)*10</f>
        <v>10</v>
      </c>
      <c r="S7" s="55">
        <f>(R7-Q7)/Q7</f>
        <v>0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86428.009999999893</v>
      </c>
      <c r="F8" s="181">
        <v>77673.350000000035</v>
      </c>
      <c r="G8" s="245">
        <f>E8/E7</f>
        <v>0.32484148156233111</v>
      </c>
      <c r="H8" s="246">
        <f>F8/F7</f>
        <v>0.30287659132031436</v>
      </c>
      <c r="I8" s="206">
        <f t="shared" si="0"/>
        <v>-0.10129424477087774</v>
      </c>
      <c r="K8" s="180">
        <v>86428.009999999893</v>
      </c>
      <c r="L8" s="181">
        <v>77673.350000000035</v>
      </c>
      <c r="M8" s="250">
        <f>K8/K7</f>
        <v>0.32484148156233111</v>
      </c>
      <c r="N8" s="246">
        <f>L8/L7</f>
        <v>0.30287659132031436</v>
      </c>
      <c r="O8" s="207">
        <f t="shared" si="1"/>
        <v>-0.10129424477087774</v>
      </c>
      <c r="Q8" s="189">
        <f t="shared" si="2"/>
        <v>10</v>
      </c>
      <c r="R8" s="190">
        <f t="shared" si="3"/>
        <v>10</v>
      </c>
      <c r="S8" s="182">
        <f t="shared" ref="S8:S18" si="4">(R8-Q8)/Q8</f>
        <v>0</v>
      </c>
    </row>
    <row r="9" spans="1:19" ht="24" customHeight="1" x14ac:dyDescent="0.25">
      <c r="A9" s="8"/>
      <c r="B9" t="s">
        <v>37</v>
      </c>
      <c r="E9" s="19">
        <v>54989.400000000009</v>
      </c>
      <c r="F9" s="140">
        <v>47300.569999999985</v>
      </c>
      <c r="G9" s="247">
        <f>E9/E7</f>
        <v>0.20667880894427254</v>
      </c>
      <c r="H9" s="215">
        <f>F9/F7</f>
        <v>0.18444209512153023</v>
      </c>
      <c r="I9" s="182">
        <f t="shared" si="0"/>
        <v>-0.13982385696152391</v>
      </c>
      <c r="K9" s="19">
        <v>54989.400000000009</v>
      </c>
      <c r="L9" s="140">
        <v>47300.569999999985</v>
      </c>
      <c r="M9" s="247">
        <f>K9/K7</f>
        <v>0.20667880894427254</v>
      </c>
      <c r="N9" s="215">
        <f>L9/L7</f>
        <v>0.18444209512153023</v>
      </c>
      <c r="O9" s="182">
        <f t="shared" si="1"/>
        <v>-0.13982385696152391</v>
      </c>
      <c r="Q9" s="189">
        <f t="shared" si="2"/>
        <v>10</v>
      </c>
      <c r="R9" s="190">
        <f t="shared" si="3"/>
        <v>10</v>
      </c>
      <c r="S9" s="182">
        <f t="shared" si="4"/>
        <v>0</v>
      </c>
    </row>
    <row r="10" spans="1:19" ht="24" customHeight="1" thickBot="1" x14ac:dyDescent="0.3">
      <c r="A10" s="8"/>
      <c r="B10" t="s">
        <v>36</v>
      </c>
      <c r="E10" s="19">
        <v>124644.70000000001</v>
      </c>
      <c r="F10" s="140">
        <v>131478.21999999997</v>
      </c>
      <c r="G10" s="247">
        <f>E10/E7</f>
        <v>0.46847970949339629</v>
      </c>
      <c r="H10" s="215">
        <f>F10/F7</f>
        <v>0.51268131355815549</v>
      </c>
      <c r="I10" s="186">
        <f t="shared" si="0"/>
        <v>5.4823991714047685E-2</v>
      </c>
      <c r="K10" s="19">
        <v>124644.70000000001</v>
      </c>
      <c r="L10" s="140">
        <v>131478.21999999997</v>
      </c>
      <c r="M10" s="247">
        <f>K10/K7</f>
        <v>0.46847970949339629</v>
      </c>
      <c r="N10" s="215">
        <f>L10/L7</f>
        <v>0.51268131355815549</v>
      </c>
      <c r="O10" s="209">
        <f t="shared" si="1"/>
        <v>5.4823991714047685E-2</v>
      </c>
      <c r="Q10" s="189">
        <f t="shared" si="2"/>
        <v>10</v>
      </c>
      <c r="R10" s="190">
        <f t="shared" si="3"/>
        <v>10</v>
      </c>
      <c r="S10" s="182">
        <f t="shared" si="4"/>
        <v>0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341053.26999999996</v>
      </c>
      <c r="F11" s="145">
        <v>347629.69999999995</v>
      </c>
      <c r="G11" s="243">
        <f>E11/E15</f>
        <v>0.56176022093197509</v>
      </c>
      <c r="H11" s="244">
        <f>F11/F15</f>
        <v>0.57546788693399564</v>
      </c>
      <c r="I11" s="164">
        <f t="shared" si="0"/>
        <v>1.9282706188391022E-2</v>
      </c>
      <c r="J11" s="1"/>
      <c r="K11" s="17">
        <v>341053.26999999996</v>
      </c>
      <c r="L11" s="145">
        <v>347629.69999999995</v>
      </c>
      <c r="M11" s="243">
        <f>K11/K15</f>
        <v>0.56176022093197509</v>
      </c>
      <c r="N11" s="244">
        <f>L11/L15</f>
        <v>0.57546788693399564</v>
      </c>
      <c r="O11" s="164">
        <f t="shared" si="1"/>
        <v>1.9282706188391022E-2</v>
      </c>
      <c r="Q11" s="191">
        <f t="shared" si="2"/>
        <v>10</v>
      </c>
      <c r="R11" s="192">
        <f t="shared" si="3"/>
        <v>10</v>
      </c>
      <c r="S11" s="57">
        <f t="shared" si="4"/>
        <v>0</v>
      </c>
    </row>
    <row r="12" spans="1:19" s="3" customFormat="1" ht="24" customHeight="1" x14ac:dyDescent="0.25">
      <c r="A12" s="46"/>
      <c r="B12" s="3" t="s">
        <v>33</v>
      </c>
      <c r="E12" s="31">
        <v>161576.59000000005</v>
      </c>
      <c r="F12" s="141">
        <v>144753.28999999998</v>
      </c>
      <c r="G12" s="247">
        <f>E12/E11</f>
        <v>0.47375763322838121</v>
      </c>
      <c r="H12" s="215">
        <f>F12/F11</f>
        <v>0.41640081385451244</v>
      </c>
      <c r="I12" s="206">
        <f t="shared" si="0"/>
        <v>-0.10411966238426043</v>
      </c>
      <c r="K12" s="31">
        <v>161576.59000000005</v>
      </c>
      <c r="L12" s="141">
        <v>144753.28999999998</v>
      </c>
      <c r="M12" s="247">
        <f>K12/K11</f>
        <v>0.47375763322838121</v>
      </c>
      <c r="N12" s="215">
        <f>L12/L11</f>
        <v>0.41640081385451244</v>
      </c>
      <c r="O12" s="206">
        <f t="shared" si="1"/>
        <v>-0.10411966238426043</v>
      </c>
      <c r="Q12" s="189">
        <f t="shared" si="2"/>
        <v>10</v>
      </c>
      <c r="R12" s="190">
        <f t="shared" si="3"/>
        <v>10</v>
      </c>
      <c r="S12" s="182">
        <f t="shared" si="4"/>
        <v>0</v>
      </c>
    </row>
    <row r="13" spans="1:19" ht="24" customHeight="1" x14ac:dyDescent="0.25">
      <c r="A13" s="8"/>
      <c r="B13" s="3" t="s">
        <v>37</v>
      </c>
      <c r="D13" s="3"/>
      <c r="E13" s="19">
        <v>43474.400000000009</v>
      </c>
      <c r="F13" s="140">
        <v>51981.310000000012</v>
      </c>
      <c r="G13" s="247">
        <f>E13/E11</f>
        <v>0.12747099595321287</v>
      </c>
      <c r="H13" s="215">
        <f>F13/F11</f>
        <v>0.14953069314848536</v>
      </c>
      <c r="I13" s="182">
        <f t="shared" si="0"/>
        <v>0.1956763060559778</v>
      </c>
      <c r="K13" s="19">
        <v>43474.400000000009</v>
      </c>
      <c r="L13" s="140">
        <v>51981.310000000012</v>
      </c>
      <c r="M13" s="247">
        <f>K13/K11</f>
        <v>0.12747099595321287</v>
      </c>
      <c r="N13" s="215">
        <f>L13/L11</f>
        <v>0.14953069314848536</v>
      </c>
      <c r="O13" s="182">
        <f t="shared" si="1"/>
        <v>0.1956763060559778</v>
      </c>
      <c r="Q13" s="189">
        <f t="shared" si="2"/>
        <v>10</v>
      </c>
      <c r="R13" s="190">
        <f t="shared" si="3"/>
        <v>10</v>
      </c>
      <c r="S13" s="182">
        <f t="shared" si="4"/>
        <v>0</v>
      </c>
    </row>
    <row r="14" spans="1:19" ht="24" customHeight="1" thickBot="1" x14ac:dyDescent="0.3">
      <c r="A14" s="8"/>
      <c r="B14" t="s">
        <v>36</v>
      </c>
      <c r="E14" s="19">
        <v>136002.27999999991</v>
      </c>
      <c r="F14" s="140">
        <v>150895.09999999998</v>
      </c>
      <c r="G14" s="247">
        <f>E14/E11</f>
        <v>0.39877137081840597</v>
      </c>
      <c r="H14" s="215">
        <f>F14/F11</f>
        <v>0.43406849299700229</v>
      </c>
      <c r="I14" s="186">
        <f t="shared" si="0"/>
        <v>0.10950419360616656</v>
      </c>
      <c r="K14" s="19">
        <v>136002.27999999991</v>
      </c>
      <c r="L14" s="140">
        <v>150895.09999999998</v>
      </c>
      <c r="M14" s="247">
        <f>K14/K11</f>
        <v>0.39877137081840597</v>
      </c>
      <c r="N14" s="215">
        <f>L14/L11</f>
        <v>0.43406849299700229</v>
      </c>
      <c r="O14" s="209">
        <f t="shared" si="1"/>
        <v>0.10950419360616656</v>
      </c>
      <c r="Q14" s="189">
        <f t="shared" si="2"/>
        <v>10</v>
      </c>
      <c r="R14" s="190">
        <f t="shared" si="3"/>
        <v>10</v>
      </c>
      <c r="S14" s="182">
        <f t="shared" si="4"/>
        <v>0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607115.37999999989</v>
      </c>
      <c r="F15" s="145">
        <v>604081.83999999985</v>
      </c>
      <c r="G15" s="243">
        <f>G7+G11</f>
        <v>1</v>
      </c>
      <c r="H15" s="244">
        <f>H7+H11</f>
        <v>1.0000000000000002</v>
      </c>
      <c r="I15" s="164">
        <f t="shared" si="0"/>
        <v>-4.9966449540448767E-3</v>
      </c>
      <c r="J15" s="1"/>
      <c r="K15" s="17">
        <v>607115.37999999989</v>
      </c>
      <c r="L15" s="145">
        <v>604081.83999999985</v>
      </c>
      <c r="M15" s="243">
        <f>M7+M11</f>
        <v>1</v>
      </c>
      <c r="N15" s="244">
        <f>N7+N11</f>
        <v>1.0000000000000002</v>
      </c>
      <c r="O15" s="164">
        <f t="shared" si="1"/>
        <v>-4.9966449540448767E-3</v>
      </c>
      <c r="Q15" s="191">
        <f t="shared" si="2"/>
        <v>10</v>
      </c>
      <c r="R15" s="192">
        <f t="shared" si="3"/>
        <v>10</v>
      </c>
      <c r="S15" s="57">
        <f t="shared" si="4"/>
        <v>0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248004.59999999995</v>
      </c>
      <c r="F16" s="181">
        <f t="shared" ref="F16:F17" si="5">F8+F12</f>
        <v>222426.64</v>
      </c>
      <c r="G16" s="245">
        <f>E16/E15</f>
        <v>0.40849665182259093</v>
      </c>
      <c r="H16" s="246">
        <f>F16/F15</f>
        <v>0.36820613577789407</v>
      </c>
      <c r="I16" s="207">
        <f t="shared" si="0"/>
        <v>-0.10313502249555025</v>
      </c>
      <c r="J16" s="3"/>
      <c r="K16" s="180">
        <f t="shared" ref="K16:L18" si="6">K8+K12</f>
        <v>248004.59999999995</v>
      </c>
      <c r="L16" s="181">
        <f t="shared" si="6"/>
        <v>222426.64</v>
      </c>
      <c r="M16" s="250">
        <f>K16/K15</f>
        <v>0.40849665182259093</v>
      </c>
      <c r="N16" s="246">
        <f>L16/L15</f>
        <v>0.36820613577789407</v>
      </c>
      <c r="O16" s="207">
        <f t="shared" si="1"/>
        <v>-0.10313502249555025</v>
      </c>
      <c r="P16" s="3"/>
      <c r="Q16" s="189">
        <f t="shared" si="2"/>
        <v>10</v>
      </c>
      <c r="R16" s="190">
        <f t="shared" si="3"/>
        <v>10</v>
      </c>
      <c r="S16" s="182">
        <f t="shared" si="4"/>
        <v>0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98463.800000000017</v>
      </c>
      <c r="F17" s="140">
        <f t="shared" si="5"/>
        <v>99281.88</v>
      </c>
      <c r="G17" s="248">
        <f>E17/E15</f>
        <v>0.16218301041887628</v>
      </c>
      <c r="H17" s="215">
        <f>F17/F15</f>
        <v>0.16435170439819882</v>
      </c>
      <c r="I17" s="182">
        <f t="shared" si="0"/>
        <v>8.308434165652627E-3</v>
      </c>
      <c r="K17" s="19">
        <f t="shared" si="6"/>
        <v>98463.800000000017</v>
      </c>
      <c r="L17" s="140">
        <f t="shared" si="6"/>
        <v>99281.88</v>
      </c>
      <c r="M17" s="247">
        <f>K17/K15</f>
        <v>0.16218301041887628</v>
      </c>
      <c r="N17" s="215">
        <f>L17/L15</f>
        <v>0.16435170439819882</v>
      </c>
      <c r="O17" s="182">
        <f t="shared" si="1"/>
        <v>8.308434165652627E-3</v>
      </c>
      <c r="Q17" s="189">
        <f t="shared" si="2"/>
        <v>10</v>
      </c>
      <c r="R17" s="190">
        <f t="shared" si="3"/>
        <v>10</v>
      </c>
      <c r="S17" s="182">
        <f t="shared" si="4"/>
        <v>0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260646.97999999992</v>
      </c>
      <c r="F18" s="142">
        <f>F10+F14</f>
        <v>282373.31999999995</v>
      </c>
      <c r="G18" s="249">
        <f>E18/E15</f>
        <v>0.42932033775853279</v>
      </c>
      <c r="H18" s="221">
        <f>F18/F15</f>
        <v>0.46744215982390735</v>
      </c>
      <c r="I18" s="208">
        <f t="shared" si="0"/>
        <v>8.3355425794689936E-2</v>
      </c>
      <c r="K18" s="21">
        <f t="shared" si="6"/>
        <v>260646.97999999992</v>
      </c>
      <c r="L18" s="142">
        <f t="shared" si="6"/>
        <v>282373.31999999995</v>
      </c>
      <c r="M18" s="249">
        <f>K18/K15</f>
        <v>0.42932033775853279</v>
      </c>
      <c r="N18" s="221">
        <f>L18/L15</f>
        <v>0.46744215982390735</v>
      </c>
      <c r="O18" s="186">
        <f t="shared" si="1"/>
        <v>8.3355425794689936E-2</v>
      </c>
      <c r="Q18" s="193">
        <f t="shared" si="2"/>
        <v>10</v>
      </c>
      <c r="R18" s="194">
        <f t="shared" si="3"/>
        <v>10</v>
      </c>
      <c r="S18" s="186">
        <f t="shared" si="4"/>
        <v>0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topLeftCell="A62" workbookViewId="0">
      <selection activeCell="H102" sqref="H102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F5</f>
        <v>2025/2024</v>
      </c>
    </row>
    <row r="6" spans="1:16" ht="19.5" customHeight="1" thickBot="1" x14ac:dyDescent="0.3">
      <c r="A6" s="382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172</v>
      </c>
      <c r="B7" s="39">
        <v>140581.30999999997</v>
      </c>
      <c r="C7" s="147">
        <v>160735.87000000002</v>
      </c>
      <c r="D7" s="247">
        <f>B7/$B$33</f>
        <v>0.23155616647366115</v>
      </c>
      <c r="E7" s="246">
        <f>C7/$C$33</f>
        <v>0.26608293670937033</v>
      </c>
      <c r="F7" s="52">
        <f>(C7-B7)/B7</f>
        <v>0.14336585709722055</v>
      </c>
      <c r="H7" s="39">
        <v>12779.095000000001</v>
      </c>
      <c r="I7" s="147">
        <v>15161.586000000005</v>
      </c>
      <c r="J7" s="247">
        <f>H7/$H$33</f>
        <v>0.16147955008560788</v>
      </c>
      <c r="K7" s="246">
        <f>I7/$I$33</f>
        <v>0.19685449043689782</v>
      </c>
      <c r="L7" s="52">
        <f>(I7-H7)/H7</f>
        <v>0.1864365982098109</v>
      </c>
      <c r="N7" s="27">
        <f t="shared" ref="N7:N33" si="0">(H7/B7)*10</f>
        <v>0.90901806221609427</v>
      </c>
      <c r="O7" s="151">
        <f t="shared" ref="O7:O33" si="1">(I7/C7)*10</f>
        <v>0.94326089129949664</v>
      </c>
      <c r="P7" s="61">
        <f>(O7-N7)/N7</f>
        <v>3.7670130558156135E-2</v>
      </c>
    </row>
    <row r="8" spans="1:16" ht="20.100000000000001" customHeight="1" x14ac:dyDescent="0.25">
      <c r="A8" s="8" t="s">
        <v>166</v>
      </c>
      <c r="B8" s="19">
        <v>46444.62999999999</v>
      </c>
      <c r="C8" s="140">
        <v>46364.459999999992</v>
      </c>
      <c r="D8" s="247">
        <f t="shared" ref="D8:D32" si="2">B8/$B$33</f>
        <v>7.6500499789677573E-2</v>
      </c>
      <c r="E8" s="215">
        <f t="shared" ref="E8:E32" si="3">C8/$C$33</f>
        <v>7.6751951358113954E-2</v>
      </c>
      <c r="F8" s="52">
        <f t="shared" ref="F8:F33" si="4">(C8-B8)/B8</f>
        <v>-1.7261414290521482E-3</v>
      </c>
      <c r="H8" s="19">
        <v>6943.8929999999991</v>
      </c>
      <c r="I8" s="140">
        <v>6889.7910000000002</v>
      </c>
      <c r="J8" s="247">
        <f t="shared" ref="J8:J32" si="5">H8/$H$33</f>
        <v>8.7744610825931074E-2</v>
      </c>
      <c r="K8" s="215">
        <f t="shared" ref="K8:K32" si="6">I8/$I$33</f>
        <v>8.9455436688597373E-2</v>
      </c>
      <c r="L8" s="52">
        <f t="shared" ref="L8:L33" si="7">(I8-H8)/H8</f>
        <v>-7.7913066920816546E-3</v>
      </c>
      <c r="N8" s="27">
        <f t="shared" si="0"/>
        <v>1.4950906057384892</v>
      </c>
      <c r="O8" s="152">
        <f t="shared" si="1"/>
        <v>1.4860069544646914</v>
      </c>
      <c r="P8" s="52">
        <f t="shared" ref="P8:P71" si="8">(O8-N8)/N8</f>
        <v>-6.0756526988616378E-3</v>
      </c>
    </row>
    <row r="9" spans="1:16" ht="20.100000000000001" customHeight="1" x14ac:dyDescent="0.25">
      <c r="A9" s="8" t="s">
        <v>176</v>
      </c>
      <c r="B9" s="19">
        <v>98449.780000000013</v>
      </c>
      <c r="C9" s="140">
        <v>92320.710000000021</v>
      </c>
      <c r="D9" s="247">
        <f t="shared" si="2"/>
        <v>0.16215991760907139</v>
      </c>
      <c r="E9" s="215">
        <f t="shared" si="3"/>
        <v>0.15282814990763502</v>
      </c>
      <c r="F9" s="52">
        <f t="shared" si="4"/>
        <v>-6.2255801892091497E-2</v>
      </c>
      <c r="H9" s="19">
        <v>5419.7289999999994</v>
      </c>
      <c r="I9" s="140">
        <v>6074.5630000000019</v>
      </c>
      <c r="J9" s="247">
        <f t="shared" si="5"/>
        <v>6.8484927962889491E-2</v>
      </c>
      <c r="K9" s="215">
        <f t="shared" si="6"/>
        <v>7.8870706797549636E-2</v>
      </c>
      <c r="L9" s="52">
        <f t="shared" si="7"/>
        <v>0.12082412238693165</v>
      </c>
      <c r="N9" s="27">
        <f t="shared" si="0"/>
        <v>0.55050696913695474</v>
      </c>
      <c r="O9" s="152">
        <f t="shared" si="1"/>
        <v>0.65798486601760331</v>
      </c>
      <c r="P9" s="52">
        <f t="shared" si="8"/>
        <v>0.19523439830224981</v>
      </c>
    </row>
    <row r="10" spans="1:16" ht="20.100000000000001" customHeight="1" x14ac:dyDescent="0.25">
      <c r="A10" s="8" t="s">
        <v>168</v>
      </c>
      <c r="B10" s="19">
        <v>34829.609999999993</v>
      </c>
      <c r="C10" s="140">
        <v>27096.130000000008</v>
      </c>
      <c r="D10" s="247">
        <f t="shared" si="2"/>
        <v>5.7369012789628249E-2</v>
      </c>
      <c r="E10" s="215">
        <f t="shared" si="3"/>
        <v>4.4855064671369696E-2</v>
      </c>
      <c r="F10" s="52">
        <f t="shared" si="4"/>
        <v>-0.22203751348349829</v>
      </c>
      <c r="H10" s="19">
        <v>6808.5110000000032</v>
      </c>
      <c r="I10" s="140">
        <v>4993.9989999999998</v>
      </c>
      <c r="J10" s="247">
        <f t="shared" si="5"/>
        <v>8.6033893091248842E-2</v>
      </c>
      <c r="K10" s="215">
        <f t="shared" si="6"/>
        <v>6.4840916272702401E-2</v>
      </c>
      <c r="L10" s="52">
        <f t="shared" si="7"/>
        <v>-0.26650643584184597</v>
      </c>
      <c r="N10" s="27">
        <f t="shared" si="0"/>
        <v>1.9548054083867159</v>
      </c>
      <c r="O10" s="152">
        <f t="shared" si="1"/>
        <v>1.8430672572061022</v>
      </c>
      <c r="P10" s="52">
        <f t="shared" si="8"/>
        <v>-5.7160754058292809E-2</v>
      </c>
    </row>
    <row r="11" spans="1:16" ht="20.100000000000001" customHeight="1" x14ac:dyDescent="0.25">
      <c r="A11" s="8" t="s">
        <v>167</v>
      </c>
      <c r="B11" s="19">
        <v>16233.490000000002</v>
      </c>
      <c r="C11" s="140">
        <v>15397.350000000004</v>
      </c>
      <c r="D11" s="247">
        <f t="shared" si="2"/>
        <v>2.6738723041409378E-2</v>
      </c>
      <c r="E11" s="215">
        <f t="shared" si="3"/>
        <v>2.5488847670044175E-2</v>
      </c>
      <c r="F11" s="52">
        <f t="shared" si="4"/>
        <v>-5.1507100444821013E-2</v>
      </c>
      <c r="H11" s="19">
        <v>4972.7449999999999</v>
      </c>
      <c r="I11" s="140">
        <v>4425.4140000000007</v>
      </c>
      <c r="J11" s="247">
        <f t="shared" si="5"/>
        <v>6.2836736505242047E-2</v>
      </c>
      <c r="K11" s="215">
        <f t="shared" si="6"/>
        <v>5.7458541470682134E-2</v>
      </c>
      <c r="L11" s="52">
        <f t="shared" si="7"/>
        <v>-0.11006617069646628</v>
      </c>
      <c r="N11" s="27">
        <f t="shared" si="0"/>
        <v>3.063263044483965</v>
      </c>
      <c r="O11" s="152">
        <f t="shared" si="1"/>
        <v>2.8741400305896789</v>
      </c>
      <c r="P11" s="52">
        <f t="shared" si="8"/>
        <v>-6.1739070771229053E-2</v>
      </c>
    </row>
    <row r="12" spans="1:16" ht="20.100000000000001" customHeight="1" x14ac:dyDescent="0.25">
      <c r="A12" s="8" t="s">
        <v>169</v>
      </c>
      <c r="B12" s="19">
        <v>16566.889999999996</v>
      </c>
      <c r="C12" s="140">
        <v>16333.160000000005</v>
      </c>
      <c r="D12" s="247">
        <f t="shared" si="2"/>
        <v>2.7287877305957896E-2</v>
      </c>
      <c r="E12" s="215">
        <f t="shared" si="3"/>
        <v>2.7037992070743262E-2</v>
      </c>
      <c r="F12" s="52">
        <f t="shared" si="4"/>
        <v>-1.4108260512382863E-2</v>
      </c>
      <c r="H12" s="19">
        <v>3443.1720000000009</v>
      </c>
      <c r="I12" s="140">
        <v>3407.8899999999994</v>
      </c>
      <c r="J12" s="247">
        <f t="shared" si="5"/>
        <v>4.3508704288321105E-2</v>
      </c>
      <c r="K12" s="215">
        <f t="shared" si="6"/>
        <v>4.4247247577858903E-2</v>
      </c>
      <c r="L12" s="52">
        <f t="shared" si="7"/>
        <v>-1.0246946710765975E-2</v>
      </c>
      <c r="N12" s="27">
        <f t="shared" si="0"/>
        <v>2.0783454227075824</v>
      </c>
      <c r="O12" s="152">
        <f t="shared" si="1"/>
        <v>2.086485407600243</v>
      </c>
      <c r="P12" s="52">
        <f t="shared" si="8"/>
        <v>3.9165697885081207E-3</v>
      </c>
    </row>
    <row r="13" spans="1:16" ht="20.100000000000001" customHeight="1" x14ac:dyDescent="0.25">
      <c r="A13" s="8" t="s">
        <v>171</v>
      </c>
      <c r="B13" s="19">
        <v>36235.900000000009</v>
      </c>
      <c r="C13" s="140">
        <v>36074.239999999991</v>
      </c>
      <c r="D13" s="247">
        <f t="shared" si="2"/>
        <v>5.9685359972267593E-2</v>
      </c>
      <c r="E13" s="215">
        <f t="shared" si="3"/>
        <v>5.9717471394273296E-2</v>
      </c>
      <c r="F13" s="52">
        <f t="shared" si="4"/>
        <v>-4.4613215071246468E-3</v>
      </c>
      <c r="H13" s="19">
        <v>3309.9210000000007</v>
      </c>
      <c r="I13" s="140">
        <v>3171.4750000000013</v>
      </c>
      <c r="J13" s="247">
        <f t="shared" si="5"/>
        <v>4.1824914354178087E-2</v>
      </c>
      <c r="K13" s="215">
        <f t="shared" si="6"/>
        <v>4.117769045127341E-2</v>
      </c>
      <c r="L13" s="52">
        <f t="shared" si="7"/>
        <v>-4.1827584404582292E-2</v>
      </c>
      <c r="N13" s="27">
        <f t="shared" si="0"/>
        <v>0.91343695064839014</v>
      </c>
      <c r="O13" s="152">
        <f t="shared" si="1"/>
        <v>0.87915227042898247</v>
      </c>
      <c r="P13" s="52">
        <f t="shared" si="8"/>
        <v>-3.7533712857872874E-2</v>
      </c>
    </row>
    <row r="14" spans="1:16" ht="20.100000000000001" customHeight="1" x14ac:dyDescent="0.25">
      <c r="A14" s="8" t="s">
        <v>185</v>
      </c>
      <c r="B14" s="19">
        <v>9721.61</v>
      </c>
      <c r="C14" s="140">
        <v>9478.6</v>
      </c>
      <c r="D14" s="247">
        <f t="shared" si="2"/>
        <v>1.6012788211690512E-2</v>
      </c>
      <c r="E14" s="215">
        <f t="shared" si="3"/>
        <v>1.5690920289873303E-2</v>
      </c>
      <c r="F14" s="52">
        <f t="shared" si="4"/>
        <v>-2.4996888375485152E-2</v>
      </c>
      <c r="H14" s="19">
        <v>2948.4140000000007</v>
      </c>
      <c r="I14" s="140">
        <v>2859.2149999999997</v>
      </c>
      <c r="J14" s="247">
        <f t="shared" si="5"/>
        <v>3.7256829703989802E-2</v>
      </c>
      <c r="K14" s="215">
        <f t="shared" si="6"/>
        <v>3.7123379564284013E-2</v>
      </c>
      <c r="L14" s="52">
        <f t="shared" si="7"/>
        <v>-3.025321410086947E-2</v>
      </c>
      <c r="N14" s="27">
        <f t="shared" si="0"/>
        <v>3.0328453826063795</v>
      </c>
      <c r="O14" s="152">
        <f t="shared" si="1"/>
        <v>3.0164950520119</v>
      </c>
      <c r="P14" s="52">
        <f t="shared" si="8"/>
        <v>-5.3910861029216788E-3</v>
      </c>
    </row>
    <row r="15" spans="1:16" ht="20.100000000000001" customHeight="1" x14ac:dyDescent="0.25">
      <c r="A15" s="8" t="s">
        <v>188</v>
      </c>
      <c r="B15" s="19">
        <v>41891.35</v>
      </c>
      <c r="C15" s="140">
        <v>39426.68</v>
      </c>
      <c r="D15" s="247">
        <f t="shared" si="2"/>
        <v>6.9000640372510455E-2</v>
      </c>
      <c r="E15" s="215">
        <f t="shared" si="3"/>
        <v>6.5267116786692322E-2</v>
      </c>
      <c r="F15" s="52">
        <f t="shared" si="4"/>
        <v>-5.8834819121369883E-2</v>
      </c>
      <c r="H15" s="19">
        <v>3036.3420000000006</v>
      </c>
      <c r="I15" s="140">
        <v>2840.7510000000002</v>
      </c>
      <c r="J15" s="247">
        <f t="shared" si="5"/>
        <v>3.836790790474872E-2</v>
      </c>
      <c r="K15" s="215">
        <f t="shared" si="6"/>
        <v>3.6883647302011005E-2</v>
      </c>
      <c r="L15" s="52">
        <f t="shared" si="7"/>
        <v>-6.4416656621685012E-2</v>
      </c>
      <c r="N15" s="27">
        <f t="shared" si="0"/>
        <v>0.72481359516940858</v>
      </c>
      <c r="O15" s="152">
        <f t="shared" si="1"/>
        <v>0.72051488991718304</v>
      </c>
      <c r="P15" s="52">
        <f t="shared" si="8"/>
        <v>-5.9307734855895029E-3</v>
      </c>
    </row>
    <row r="16" spans="1:16" ht="20.100000000000001" customHeight="1" x14ac:dyDescent="0.25">
      <c r="A16" s="8" t="s">
        <v>177</v>
      </c>
      <c r="B16" s="19">
        <v>16371.439999999999</v>
      </c>
      <c r="C16" s="140">
        <v>14416.21</v>
      </c>
      <c r="D16" s="247">
        <f t="shared" si="2"/>
        <v>2.6965945089383186E-2</v>
      </c>
      <c r="E16" s="215">
        <f t="shared" si="3"/>
        <v>2.3864663768074858E-2</v>
      </c>
      <c r="F16" s="52">
        <f t="shared" si="4"/>
        <v>-0.1194293232605073</v>
      </c>
      <c r="H16" s="19">
        <v>3158.1160000000009</v>
      </c>
      <c r="I16" s="140">
        <v>2702.634</v>
      </c>
      <c r="J16" s="247">
        <f t="shared" si="5"/>
        <v>3.9906671857291909E-2</v>
      </c>
      <c r="K16" s="215">
        <f t="shared" si="6"/>
        <v>3.5090368442156038E-2</v>
      </c>
      <c r="L16" s="52">
        <f t="shared" si="7"/>
        <v>-0.14422586124132258</v>
      </c>
      <c r="N16" s="27">
        <f t="shared" si="0"/>
        <v>1.9290398401118054</v>
      </c>
      <c r="O16" s="152">
        <f t="shared" si="1"/>
        <v>1.8747188061217201</v>
      </c>
      <c r="P16" s="52">
        <f t="shared" si="8"/>
        <v>-2.8159622658149381E-2</v>
      </c>
    </row>
    <row r="17" spans="1:16" ht="20.100000000000001" customHeight="1" x14ac:dyDescent="0.25">
      <c r="A17" s="8" t="s">
        <v>183</v>
      </c>
      <c r="B17" s="19">
        <v>13057.419999999998</v>
      </c>
      <c r="C17" s="140">
        <v>17229.25</v>
      </c>
      <c r="D17" s="247">
        <f t="shared" si="2"/>
        <v>2.1507312168570009E-2</v>
      </c>
      <c r="E17" s="215">
        <f t="shared" si="3"/>
        <v>2.8521383791308797E-2</v>
      </c>
      <c r="F17" s="52">
        <f t="shared" si="4"/>
        <v>0.31949879838436707</v>
      </c>
      <c r="H17" s="19">
        <v>1708.4130000000002</v>
      </c>
      <c r="I17" s="140">
        <v>2241.81</v>
      </c>
      <c r="J17" s="247">
        <f t="shared" si="5"/>
        <v>2.158789512093021E-2</v>
      </c>
      <c r="K17" s="215">
        <f t="shared" si="6"/>
        <v>2.9107137288034494E-2</v>
      </c>
      <c r="L17" s="52">
        <f t="shared" si="7"/>
        <v>0.31221783023191679</v>
      </c>
      <c r="N17" s="27">
        <f t="shared" si="0"/>
        <v>1.308384811088255</v>
      </c>
      <c r="O17" s="152">
        <f t="shared" si="1"/>
        <v>1.3011651696968818</v>
      </c>
      <c r="P17" s="52">
        <f t="shared" si="8"/>
        <v>-5.5179801310657533E-3</v>
      </c>
    </row>
    <row r="18" spans="1:16" ht="20.100000000000001" customHeight="1" x14ac:dyDescent="0.25">
      <c r="A18" s="8" t="s">
        <v>179</v>
      </c>
      <c r="B18" s="19">
        <v>10279.969999999998</v>
      </c>
      <c r="C18" s="140">
        <v>12403.039999999997</v>
      </c>
      <c r="D18" s="247">
        <f t="shared" si="2"/>
        <v>1.69324815984731E-2</v>
      </c>
      <c r="E18" s="215">
        <f t="shared" si="3"/>
        <v>2.0532052411971188E-2</v>
      </c>
      <c r="F18" s="52">
        <f t="shared" si="4"/>
        <v>0.20652492176533591</v>
      </c>
      <c r="H18" s="19">
        <v>1920.7959999999996</v>
      </c>
      <c r="I18" s="140">
        <v>2121.3879999999999</v>
      </c>
      <c r="J18" s="247">
        <f t="shared" si="5"/>
        <v>2.427161499982864E-2</v>
      </c>
      <c r="K18" s="215">
        <f t="shared" si="6"/>
        <v>2.7543606174113291E-2</v>
      </c>
      <c r="L18" s="52">
        <f t="shared" si="7"/>
        <v>0.10443170435590264</v>
      </c>
      <c r="N18" s="27">
        <f t="shared" si="0"/>
        <v>1.8684840519962607</v>
      </c>
      <c r="O18" s="152">
        <f t="shared" si="1"/>
        <v>1.7103774558495342</v>
      </c>
      <c r="P18" s="52">
        <f t="shared" si="8"/>
        <v>-8.4617578607538962E-2</v>
      </c>
    </row>
    <row r="19" spans="1:16" ht="20.100000000000001" customHeight="1" x14ac:dyDescent="0.25">
      <c r="A19" s="8" t="s">
        <v>192</v>
      </c>
      <c r="B19" s="19">
        <v>4373.6000000000004</v>
      </c>
      <c r="C19" s="140">
        <v>6627.1500000000005</v>
      </c>
      <c r="D19" s="247">
        <f t="shared" si="2"/>
        <v>7.2039024937895707E-3</v>
      </c>
      <c r="E19" s="215">
        <f t="shared" si="3"/>
        <v>1.0970616166842556E-2</v>
      </c>
      <c r="F19" s="52">
        <f t="shared" si="4"/>
        <v>0.51526202670568866</v>
      </c>
      <c r="H19" s="19">
        <v>1364.624</v>
      </c>
      <c r="I19" s="140">
        <v>2075.5810000000001</v>
      </c>
      <c r="J19" s="247">
        <f t="shared" si="5"/>
        <v>1.7243699147398352E-2</v>
      </c>
      <c r="K19" s="215">
        <f t="shared" si="6"/>
        <v>2.6948858787959697E-2</v>
      </c>
      <c r="L19" s="52">
        <f t="shared" si="7"/>
        <v>0.52099113015746468</v>
      </c>
      <c r="N19" s="27">
        <f t="shared" si="0"/>
        <v>3.1201390159136637</v>
      </c>
      <c r="O19" s="152">
        <f t="shared" si="1"/>
        <v>3.1319360509419587</v>
      </c>
      <c r="P19" s="52">
        <f t="shared" si="8"/>
        <v>3.7809325059321077E-3</v>
      </c>
    </row>
    <row r="20" spans="1:16" ht="20.100000000000001" customHeight="1" x14ac:dyDescent="0.25">
      <c r="A20" s="8" t="s">
        <v>175</v>
      </c>
      <c r="B20" s="19">
        <v>7736.6600000000008</v>
      </c>
      <c r="C20" s="140">
        <v>7774.25</v>
      </c>
      <c r="D20" s="247">
        <f t="shared" si="2"/>
        <v>1.2743310834919065E-2</v>
      </c>
      <c r="E20" s="215">
        <f t="shared" si="3"/>
        <v>1.2869531055593391E-2</v>
      </c>
      <c r="F20" s="52">
        <f t="shared" si="4"/>
        <v>4.8586857894749452E-3</v>
      </c>
      <c r="H20" s="19">
        <v>1816.1280000000002</v>
      </c>
      <c r="I20" s="140">
        <v>1680.9859999999996</v>
      </c>
      <c r="J20" s="247">
        <f t="shared" si="5"/>
        <v>2.2949006352787491E-2</v>
      </c>
      <c r="K20" s="215">
        <f t="shared" si="6"/>
        <v>2.1825529496819065E-2</v>
      </c>
      <c r="L20" s="52">
        <f t="shared" si="7"/>
        <v>-7.4412155971385549E-2</v>
      </c>
      <c r="N20" s="27">
        <f t="shared" si="0"/>
        <v>2.3474315790017912</v>
      </c>
      <c r="O20" s="152">
        <f t="shared" si="1"/>
        <v>2.1622484484033824</v>
      </c>
      <c r="P20" s="52">
        <f t="shared" si="8"/>
        <v>-7.8887551933315606E-2</v>
      </c>
    </row>
    <row r="21" spans="1:16" ht="20.100000000000001" customHeight="1" x14ac:dyDescent="0.25">
      <c r="A21" s="8" t="s">
        <v>201</v>
      </c>
      <c r="B21" s="19">
        <v>12990.630000000001</v>
      </c>
      <c r="C21" s="140">
        <v>17598.8</v>
      </c>
      <c r="D21" s="247">
        <f t="shared" si="2"/>
        <v>2.1397300130989942E-2</v>
      </c>
      <c r="E21" s="215">
        <f t="shared" si="3"/>
        <v>2.9133138648895641E-2</v>
      </c>
      <c r="F21" s="52">
        <f t="shared" si="4"/>
        <v>0.35473029406579959</v>
      </c>
      <c r="H21" s="19">
        <v>1260.6110000000001</v>
      </c>
      <c r="I21" s="140">
        <v>1655.0360000000001</v>
      </c>
      <c r="J21" s="247">
        <f t="shared" si="5"/>
        <v>1.5929367229288789E-2</v>
      </c>
      <c r="K21" s="215">
        <f t="shared" si="6"/>
        <v>2.1488600759493205E-2</v>
      </c>
      <c r="L21" s="52">
        <f t="shared" si="7"/>
        <v>0.31288399038244147</v>
      </c>
      <c r="N21" s="27">
        <f t="shared" si="0"/>
        <v>0.97040020383922876</v>
      </c>
      <c r="O21" s="152">
        <f t="shared" si="1"/>
        <v>0.94042548355569699</v>
      </c>
      <c r="P21" s="52">
        <f t="shared" si="8"/>
        <v>-3.0889029253025415E-2</v>
      </c>
    </row>
    <row r="22" spans="1:16" ht="20.100000000000001" customHeight="1" x14ac:dyDescent="0.25">
      <c r="A22" s="8" t="s">
        <v>180</v>
      </c>
      <c r="B22" s="19">
        <v>11114.300000000003</v>
      </c>
      <c r="C22" s="140">
        <v>8852.3499999999985</v>
      </c>
      <c r="D22" s="247">
        <f t="shared" si="2"/>
        <v>1.8306734380539015E-2</v>
      </c>
      <c r="E22" s="215">
        <f t="shared" si="3"/>
        <v>1.46542230105775E-2</v>
      </c>
      <c r="F22" s="52">
        <f t="shared" si="4"/>
        <v>-0.20351709059499956</v>
      </c>
      <c r="H22" s="19">
        <v>2015.2559999999999</v>
      </c>
      <c r="I22" s="140">
        <v>1591.1929999999998</v>
      </c>
      <c r="J22" s="247">
        <f t="shared" si="5"/>
        <v>2.5465233037810717E-2</v>
      </c>
      <c r="K22" s="215">
        <f t="shared" si="6"/>
        <v>2.0659678163073351E-2</v>
      </c>
      <c r="L22" s="52">
        <f t="shared" si="7"/>
        <v>-0.21042636766743289</v>
      </c>
      <c r="N22" s="27">
        <f t="shared" si="0"/>
        <v>1.8132100087274947</v>
      </c>
      <c r="O22" s="152">
        <f t="shared" si="1"/>
        <v>1.7974808949036132</v>
      </c>
      <c r="P22" s="52">
        <f t="shared" si="8"/>
        <v>-8.6747336205805423E-3</v>
      </c>
    </row>
    <row r="23" spans="1:16" ht="20.100000000000001" customHeight="1" x14ac:dyDescent="0.25">
      <c r="A23" s="8" t="s">
        <v>174</v>
      </c>
      <c r="B23" s="19">
        <v>14523.609999999999</v>
      </c>
      <c r="C23" s="140">
        <v>9592.7300000000014</v>
      </c>
      <c r="D23" s="247">
        <f t="shared" si="2"/>
        <v>2.3922322639890966E-2</v>
      </c>
      <c r="E23" s="215">
        <f t="shared" si="3"/>
        <v>1.5879851643942813E-2</v>
      </c>
      <c r="F23" s="52">
        <f t="shared" si="4"/>
        <v>-0.33950787717378789</v>
      </c>
      <c r="H23" s="19">
        <v>2173.9229999999993</v>
      </c>
      <c r="I23" s="140">
        <v>1532.597</v>
      </c>
      <c r="J23" s="247">
        <f t="shared" si="5"/>
        <v>2.7470185326954281E-2</v>
      </c>
      <c r="K23" s="215">
        <f t="shared" si="6"/>
        <v>1.9898881388801817E-2</v>
      </c>
      <c r="L23" s="52">
        <f t="shared" si="7"/>
        <v>-0.29500860886057123</v>
      </c>
      <c r="N23" s="27">
        <f t="shared" si="0"/>
        <v>1.4968200054945013</v>
      </c>
      <c r="O23" s="152">
        <f t="shared" si="1"/>
        <v>1.5976651068048406</v>
      </c>
      <c r="P23" s="52">
        <f t="shared" si="8"/>
        <v>6.7372897836853352E-2</v>
      </c>
    </row>
    <row r="24" spans="1:16" ht="20.100000000000001" customHeight="1" x14ac:dyDescent="0.25">
      <c r="A24" s="8" t="s">
        <v>170</v>
      </c>
      <c r="B24" s="19">
        <v>5648.2</v>
      </c>
      <c r="C24" s="140">
        <v>6036.2100000000009</v>
      </c>
      <c r="D24" s="247">
        <f t="shared" si="2"/>
        <v>9.3033386833323226E-3</v>
      </c>
      <c r="E24" s="215">
        <f t="shared" si="3"/>
        <v>9.9923712323482516E-3</v>
      </c>
      <c r="F24" s="52">
        <f t="shared" si="4"/>
        <v>6.8696221805177066E-2</v>
      </c>
      <c r="H24" s="19">
        <v>1321.3029999999999</v>
      </c>
      <c r="I24" s="140">
        <v>1376.96</v>
      </c>
      <c r="J24" s="247">
        <f t="shared" si="5"/>
        <v>1.6696285141221966E-2</v>
      </c>
      <c r="K24" s="215">
        <f t="shared" si="6"/>
        <v>1.7878126942128005E-2</v>
      </c>
      <c r="L24" s="52">
        <f t="shared" si="7"/>
        <v>4.2122813616558924E-2</v>
      </c>
      <c r="N24" s="27">
        <f t="shared" si="0"/>
        <v>2.3393346552884102</v>
      </c>
      <c r="O24" s="152">
        <f t="shared" si="1"/>
        <v>2.2811664935447902</v>
      </c>
      <c r="P24" s="52">
        <f t="shared" si="8"/>
        <v>-2.4865258851324398E-2</v>
      </c>
    </row>
    <row r="25" spans="1:16" ht="20.100000000000001" customHeight="1" x14ac:dyDescent="0.25">
      <c r="A25" s="8" t="s">
        <v>173</v>
      </c>
      <c r="B25" s="19">
        <v>8323.91</v>
      </c>
      <c r="C25" s="140">
        <v>3348.5099999999989</v>
      </c>
      <c r="D25" s="247">
        <f t="shared" si="2"/>
        <v>1.3710589904673482E-2</v>
      </c>
      <c r="E25" s="215">
        <f t="shared" si="3"/>
        <v>5.5431396514088183E-3</v>
      </c>
      <c r="F25" s="52">
        <f t="shared" si="4"/>
        <v>-0.59772390619312332</v>
      </c>
      <c r="H25" s="19">
        <v>1744.277</v>
      </c>
      <c r="I25" s="140">
        <v>820.99799999999993</v>
      </c>
      <c r="J25" s="247">
        <f t="shared" si="5"/>
        <v>2.2041080779560199E-2</v>
      </c>
      <c r="K25" s="215">
        <f t="shared" si="6"/>
        <v>1.0659646223008079E-2</v>
      </c>
      <c r="L25" s="52">
        <f t="shared" si="7"/>
        <v>-0.52931902444393875</v>
      </c>
      <c r="N25" s="27">
        <f t="shared" si="0"/>
        <v>2.0955019936544246</v>
      </c>
      <c r="O25" s="152">
        <f t="shared" si="1"/>
        <v>2.4518308143024816</v>
      </c>
      <c r="P25" s="52">
        <f t="shared" si="8"/>
        <v>0.17004461065992205</v>
      </c>
    </row>
    <row r="26" spans="1:16" ht="20.100000000000001" customHeight="1" x14ac:dyDescent="0.25">
      <c r="A26" s="8" t="s">
        <v>206</v>
      </c>
      <c r="B26" s="19">
        <v>15459.750000000004</v>
      </c>
      <c r="C26" s="140">
        <v>15911.880000000005</v>
      </c>
      <c r="D26" s="247">
        <f t="shared" si="2"/>
        <v>2.5464270070048318E-2</v>
      </c>
      <c r="E26" s="215">
        <f t="shared" si="3"/>
        <v>2.6340603120928115E-2</v>
      </c>
      <c r="F26" s="52">
        <f t="shared" si="4"/>
        <v>2.9245621695046874E-2</v>
      </c>
      <c r="H26" s="19">
        <v>598.36200000000008</v>
      </c>
      <c r="I26" s="140">
        <v>734.25400000000002</v>
      </c>
      <c r="J26" s="247">
        <f t="shared" si="5"/>
        <v>7.5610382854438838E-3</v>
      </c>
      <c r="K26" s="215">
        <f t="shared" si="6"/>
        <v>9.533382392927359E-3</v>
      </c>
      <c r="L26" s="52">
        <f t="shared" si="7"/>
        <v>0.22710666786995151</v>
      </c>
      <c r="N26" s="27">
        <f t="shared" si="0"/>
        <v>0.38704506864600002</v>
      </c>
      <c r="O26" s="152">
        <f t="shared" si="1"/>
        <v>0.46145018690437573</v>
      </c>
      <c r="P26" s="52">
        <f t="shared" si="8"/>
        <v>0.19223890002956806</v>
      </c>
    </row>
    <row r="27" spans="1:16" ht="20.100000000000001" customHeight="1" x14ac:dyDescent="0.25">
      <c r="A27" s="8" t="s">
        <v>202</v>
      </c>
      <c r="B27" s="19">
        <v>1772.81</v>
      </c>
      <c r="C27" s="140">
        <v>2136.66</v>
      </c>
      <c r="D27" s="247">
        <f t="shared" si="2"/>
        <v>2.9200545043019679E-3</v>
      </c>
      <c r="E27" s="215">
        <f t="shared" si="3"/>
        <v>3.5370372994493579E-3</v>
      </c>
      <c r="F27" s="52">
        <f t="shared" si="4"/>
        <v>0.20523914012217886</v>
      </c>
      <c r="H27" s="19">
        <v>435.65699999999998</v>
      </c>
      <c r="I27" s="140">
        <v>510.767</v>
      </c>
      <c r="J27" s="247">
        <f t="shared" si="5"/>
        <v>5.5050609101540962E-3</v>
      </c>
      <c r="K27" s="215">
        <f t="shared" si="6"/>
        <v>6.6316793979853397E-3</v>
      </c>
      <c r="L27" s="52">
        <f t="shared" si="7"/>
        <v>0.17240627374287573</v>
      </c>
      <c r="N27" s="27">
        <f t="shared" si="0"/>
        <v>2.4574376272697016</v>
      </c>
      <c r="O27" s="152">
        <f t="shared" si="1"/>
        <v>2.3904926380425526</v>
      </c>
      <c r="P27" s="52">
        <f t="shared" si="8"/>
        <v>-2.724178570567717E-2</v>
      </c>
    </row>
    <row r="28" spans="1:16" ht="20.100000000000001" customHeight="1" x14ac:dyDescent="0.25">
      <c r="A28" s="8" t="s">
        <v>184</v>
      </c>
      <c r="B28" s="19">
        <v>1615.6999999999996</v>
      </c>
      <c r="C28" s="140">
        <v>2615.08</v>
      </c>
      <c r="D28" s="247">
        <f t="shared" si="2"/>
        <v>2.6612733810169667E-3</v>
      </c>
      <c r="E28" s="215">
        <f t="shared" si="3"/>
        <v>4.3290160816620458E-3</v>
      </c>
      <c r="F28" s="52">
        <f t="shared" ref="F28:F29" si="9">(C28-B28)/B28</f>
        <v>0.61854304635761626</v>
      </c>
      <c r="H28" s="19">
        <v>328.48400000000004</v>
      </c>
      <c r="I28" s="140">
        <v>470.52199999999999</v>
      </c>
      <c r="J28" s="247">
        <f t="shared" si="5"/>
        <v>4.1507985135348646E-3</v>
      </c>
      <c r="K28" s="215">
        <f t="shared" si="6"/>
        <v>6.1091477203869043E-3</v>
      </c>
      <c r="L28" s="52">
        <f t="shared" ref="L28" si="10">(I28-H28)/H28</f>
        <v>0.43240462244736405</v>
      </c>
      <c r="N28" s="27">
        <f t="shared" si="0"/>
        <v>2.0330754471745998</v>
      </c>
      <c r="O28" s="152">
        <f t="shared" si="1"/>
        <v>1.7992642672499504</v>
      </c>
      <c r="P28" s="52">
        <f t="shared" ref="P28" si="11">(O28-N28)/N28</f>
        <v>-0.11500369071378086</v>
      </c>
    </row>
    <row r="29" spans="1:16" ht="20.100000000000001" customHeight="1" x14ac:dyDescent="0.25">
      <c r="A29" s="8" t="s">
        <v>187</v>
      </c>
      <c r="B29" s="19">
        <v>2200.3699999999994</v>
      </c>
      <c r="C29" s="140">
        <v>3115.15</v>
      </c>
      <c r="D29" s="247">
        <f t="shared" si="2"/>
        <v>3.6243028466845968E-3</v>
      </c>
      <c r="E29" s="215">
        <f t="shared" si="3"/>
        <v>5.1568343786000904E-3</v>
      </c>
      <c r="F29" s="52">
        <f t="shared" si="9"/>
        <v>0.41573917113939968</v>
      </c>
      <c r="H29" s="19">
        <v>361.87</v>
      </c>
      <c r="I29" s="140">
        <v>460.23299999999995</v>
      </c>
      <c r="J29" s="247">
        <f t="shared" si="5"/>
        <v>4.5726716007259451E-3</v>
      </c>
      <c r="K29" s="215">
        <f t="shared" si="6"/>
        <v>5.9755577481963142E-3</v>
      </c>
      <c r="L29" s="52">
        <f t="shared" ref="L29:L32" si="12">(I29-H29)/H29</f>
        <v>0.2718186088926961</v>
      </c>
      <c r="N29" s="27">
        <f t="shared" ref="N29:N30" si="13">(H29/B29)*10</f>
        <v>1.6445870467239603</v>
      </c>
      <c r="O29" s="152">
        <f t="shared" ref="O29:O30" si="14">(I29/C29)*10</f>
        <v>1.4774023722774183</v>
      </c>
      <c r="P29" s="52">
        <f t="shared" ref="P29:P30" si="15">(O29-N29)/N29</f>
        <v>-0.10165754058417041</v>
      </c>
    </row>
    <row r="30" spans="1:16" ht="20.100000000000001" customHeight="1" x14ac:dyDescent="0.25">
      <c r="A30" s="8" t="s">
        <v>186</v>
      </c>
      <c r="B30" s="19">
        <v>1756.6799999999998</v>
      </c>
      <c r="C30" s="140">
        <v>1780.93</v>
      </c>
      <c r="D30" s="247">
        <f t="shared" si="2"/>
        <v>2.8934862430927064E-3</v>
      </c>
      <c r="E30" s="215">
        <f t="shared" si="3"/>
        <v>2.9481601367126009E-3</v>
      </c>
      <c r="F30" s="52">
        <f t="shared" si="4"/>
        <v>1.3804449302092715E-2</v>
      </c>
      <c r="H30" s="19">
        <v>355.45399999999995</v>
      </c>
      <c r="I30" s="140">
        <v>389.33699999999999</v>
      </c>
      <c r="J30" s="247">
        <f t="shared" si="5"/>
        <v>4.4915975658784638E-3</v>
      </c>
      <c r="K30" s="215">
        <f t="shared" si="6"/>
        <v>5.0550606475622314E-3</v>
      </c>
      <c r="L30" s="52">
        <f t="shared" si="12"/>
        <v>9.5323164178768682E-2</v>
      </c>
      <c r="N30" s="27">
        <f t="shared" si="13"/>
        <v>2.0234419473096974</v>
      </c>
      <c r="O30" s="152">
        <f t="shared" si="14"/>
        <v>2.1861443178564008</v>
      </c>
      <c r="P30" s="52">
        <f t="shared" si="15"/>
        <v>8.0408716821862486E-2</v>
      </c>
    </row>
    <row r="31" spans="1:16" ht="20.100000000000001" customHeight="1" x14ac:dyDescent="0.25">
      <c r="A31" s="8" t="s">
        <v>210</v>
      </c>
      <c r="B31" s="19">
        <v>3080</v>
      </c>
      <c r="C31" s="140">
        <v>1932.3400000000001</v>
      </c>
      <c r="D31" s="247">
        <f t="shared" si="2"/>
        <v>5.0731707702743453E-3</v>
      </c>
      <c r="E31" s="215">
        <f t="shared" si="3"/>
        <v>3.1988049831128832E-3</v>
      </c>
      <c r="F31" s="52">
        <f t="shared" si="4"/>
        <v>-0.37261688311688307</v>
      </c>
      <c r="H31" s="19">
        <v>474.06100000000004</v>
      </c>
      <c r="I31" s="140">
        <v>373.697</v>
      </c>
      <c r="J31" s="247">
        <f t="shared" si="5"/>
        <v>5.9903425863203422E-3</v>
      </c>
      <c r="K31" s="215">
        <f t="shared" si="6"/>
        <v>4.8519945415207476E-3</v>
      </c>
      <c r="L31" s="52">
        <f t="shared" si="12"/>
        <v>-0.21171115109658889</v>
      </c>
      <c r="N31" s="27">
        <f t="shared" ref="N31:N32" si="16">(H31/B31)*10</f>
        <v>1.5391590909090911</v>
      </c>
      <c r="O31" s="152">
        <f t="shared" ref="O31:O32" si="17">(I31/C31)*10</f>
        <v>1.9339091464235072</v>
      </c>
      <c r="P31" s="52">
        <f t="shared" ref="P31:P32" si="18">(O31-N31)/N31</f>
        <v>0.25647124968820501</v>
      </c>
    </row>
    <row r="32" spans="1:16" ht="20.100000000000001" customHeight="1" thickBot="1" x14ac:dyDescent="0.3">
      <c r="A32" s="8" t="s">
        <v>17</v>
      </c>
      <c r="B32" s="19">
        <f>B33-SUM(B7:B31)</f>
        <v>35855.759999999776</v>
      </c>
      <c r="C32" s="140">
        <f>C33-SUM(C7:C31)</f>
        <v>29484.10000000021</v>
      </c>
      <c r="D32" s="247">
        <f t="shared" si="2"/>
        <v>5.9059218694146404E-2</v>
      </c>
      <c r="E32" s="215">
        <f t="shared" si="3"/>
        <v>4.8808121760455833E-2</v>
      </c>
      <c r="F32" s="52">
        <f t="shared" si="4"/>
        <v>-0.17770255044097816</v>
      </c>
      <c r="H32" s="19">
        <f>H33-SUM(H7:H31)</f>
        <v>8438.3870000000024</v>
      </c>
      <c r="I32" s="140">
        <f>I33-SUM(I7:I31)</f>
        <v>6456.5770000000048</v>
      </c>
      <c r="J32" s="247">
        <f t="shared" si="5"/>
        <v>0.10662937682271262</v>
      </c>
      <c r="K32" s="215">
        <f t="shared" si="6"/>
        <v>8.3830687323977512E-2</v>
      </c>
      <c r="L32" s="52">
        <f t="shared" si="12"/>
        <v>-0.23485649567861691</v>
      </c>
      <c r="N32" s="27">
        <f t="shared" si="16"/>
        <v>2.3534257815201949</v>
      </c>
      <c r="O32" s="152">
        <f t="shared" si="17"/>
        <v>2.1898504617742982</v>
      </c>
      <c r="P32" s="52">
        <f t="shared" si="18"/>
        <v>-6.9505195800241143E-2</v>
      </c>
    </row>
    <row r="33" spans="1:16" ht="26.25" customHeight="1" thickBot="1" x14ac:dyDescent="0.3">
      <c r="A33" s="12" t="s">
        <v>18</v>
      </c>
      <c r="B33" s="17">
        <v>607115.37999999966</v>
      </c>
      <c r="C33" s="145">
        <v>604081.8400000002</v>
      </c>
      <c r="D33" s="243">
        <f>SUM(D7:D32)</f>
        <v>1</v>
      </c>
      <c r="E33" s="244">
        <f>SUM(E7:E32)</f>
        <v>1.0000000000000002</v>
      </c>
      <c r="F33" s="57">
        <f t="shared" si="4"/>
        <v>-4.99664495404392E-3</v>
      </c>
      <c r="G33" s="1"/>
      <c r="H33" s="17">
        <v>79137.544000000024</v>
      </c>
      <c r="I33" s="145">
        <v>77019.254000000001</v>
      </c>
      <c r="J33" s="243">
        <f>SUM(J7:J32)</f>
        <v>1</v>
      </c>
      <c r="K33" s="244">
        <f>SUM(K7:K32)</f>
        <v>1.0000000000000002</v>
      </c>
      <c r="L33" s="57">
        <f t="shared" si="7"/>
        <v>-2.6767194089318998E-2</v>
      </c>
      <c r="N33" s="29">
        <f t="shared" si="0"/>
        <v>1.3035008930262988</v>
      </c>
      <c r="O33" s="146">
        <f t="shared" si="1"/>
        <v>1.2749804562904914</v>
      </c>
      <c r="P33" s="57">
        <f t="shared" si="8"/>
        <v>-2.187987510280285E-2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L5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166</v>
      </c>
      <c r="B39" s="39">
        <v>46444.62999999999</v>
      </c>
      <c r="C39" s="147">
        <v>46364.459999999992</v>
      </c>
      <c r="D39" s="247">
        <f t="shared" ref="D39:D61" si="19">B39/$B$62</f>
        <v>0.17456311234996971</v>
      </c>
      <c r="E39" s="246">
        <f t="shared" ref="E39:E61" si="20">C39/$C$62</f>
        <v>0.18079186237244885</v>
      </c>
      <c r="F39" s="52">
        <f>(C39-B39)/B39</f>
        <v>-1.7261414290521482E-3</v>
      </c>
      <c r="H39" s="39">
        <v>6943.8929999999991</v>
      </c>
      <c r="I39" s="147">
        <v>6889.7910000000002</v>
      </c>
      <c r="J39" s="247">
        <f t="shared" ref="J39:J61" si="21">H39/$H$62</f>
        <v>0.21184135778735366</v>
      </c>
      <c r="K39" s="246">
        <f t="shared" ref="K39:K61" si="22">I39/$I$62</f>
        <v>0.2115351952433901</v>
      </c>
      <c r="L39" s="52">
        <f>(I39-H39)/H39</f>
        <v>-7.7913066920816546E-3</v>
      </c>
      <c r="N39" s="27">
        <f t="shared" ref="N39:N62" si="23">(H39/B39)*10</f>
        <v>1.4950906057384892</v>
      </c>
      <c r="O39" s="151">
        <f t="shared" ref="O39:O62" si="24">(I39/C39)*10</f>
        <v>1.4860069544646914</v>
      </c>
      <c r="P39" s="61">
        <f t="shared" si="8"/>
        <v>-6.0756526988616378E-3</v>
      </c>
    </row>
    <row r="40" spans="1:16" ht="20.100000000000001" customHeight="1" x14ac:dyDescent="0.25">
      <c r="A40" s="38" t="s">
        <v>176</v>
      </c>
      <c r="B40" s="19">
        <v>98449.780000000013</v>
      </c>
      <c r="C40" s="140">
        <v>92320.710000000021</v>
      </c>
      <c r="D40" s="247">
        <f t="shared" si="19"/>
        <v>0.37002555531112657</v>
      </c>
      <c r="E40" s="215">
        <f t="shared" si="20"/>
        <v>0.35999196575236225</v>
      </c>
      <c r="F40" s="52">
        <f t="shared" ref="F40:F62" si="25">(C40-B40)/B40</f>
        <v>-6.2255801892091497E-2</v>
      </c>
      <c r="H40" s="19">
        <v>5419.7289999999994</v>
      </c>
      <c r="I40" s="140">
        <v>6074.5630000000019</v>
      </c>
      <c r="J40" s="247">
        <f t="shared" si="21"/>
        <v>0.1653428055702322</v>
      </c>
      <c r="K40" s="215">
        <f t="shared" si="22"/>
        <v>0.18650549345013134</v>
      </c>
      <c r="L40" s="52">
        <f t="shared" ref="L40:L62" si="26">(I40-H40)/H40</f>
        <v>0.12082412238693165</v>
      </c>
      <c r="N40" s="27">
        <f t="shared" si="23"/>
        <v>0.55050696913695474</v>
      </c>
      <c r="O40" s="152">
        <f t="shared" si="24"/>
        <v>0.65798486601760331</v>
      </c>
      <c r="P40" s="52">
        <f t="shared" si="8"/>
        <v>0.19523439830224981</v>
      </c>
    </row>
    <row r="41" spans="1:16" ht="20.100000000000001" customHeight="1" x14ac:dyDescent="0.25">
      <c r="A41" s="38" t="s">
        <v>171</v>
      </c>
      <c r="B41" s="19">
        <v>36235.900000000009</v>
      </c>
      <c r="C41" s="140">
        <v>36074.239999999991</v>
      </c>
      <c r="D41" s="247">
        <f t="shared" si="19"/>
        <v>0.13619338732598948</v>
      </c>
      <c r="E41" s="215">
        <f t="shared" si="20"/>
        <v>0.14066655868030575</v>
      </c>
      <c r="F41" s="52">
        <f t="shared" si="25"/>
        <v>-4.4613215071246468E-3</v>
      </c>
      <c r="H41" s="19">
        <v>3309.9210000000007</v>
      </c>
      <c r="I41" s="140">
        <v>3171.4750000000013</v>
      </c>
      <c r="J41" s="247">
        <f t="shared" si="21"/>
        <v>0.10097767330355978</v>
      </c>
      <c r="K41" s="215">
        <f t="shared" si="22"/>
        <v>9.7372849674907544E-2</v>
      </c>
      <c r="L41" s="52">
        <f t="shared" si="26"/>
        <v>-4.1827584404582292E-2</v>
      </c>
      <c r="N41" s="27">
        <f t="shared" si="23"/>
        <v>0.91343695064839014</v>
      </c>
      <c r="O41" s="152">
        <f t="shared" si="24"/>
        <v>0.87915227042898247</v>
      </c>
      <c r="P41" s="52">
        <f t="shared" si="8"/>
        <v>-3.7533712857872874E-2</v>
      </c>
    </row>
    <row r="42" spans="1:16" ht="20.100000000000001" customHeight="1" x14ac:dyDescent="0.25">
      <c r="A42" s="38" t="s">
        <v>185</v>
      </c>
      <c r="B42" s="19">
        <v>9721.61</v>
      </c>
      <c r="C42" s="140">
        <v>9478.6</v>
      </c>
      <c r="D42" s="247">
        <f t="shared" si="19"/>
        <v>3.6538874325246849E-2</v>
      </c>
      <c r="E42" s="215">
        <f t="shared" si="20"/>
        <v>3.6960502649734168E-2</v>
      </c>
      <c r="F42" s="52">
        <f t="shared" si="25"/>
        <v>-2.4996888375485152E-2</v>
      </c>
      <c r="H42" s="19">
        <v>2948.4140000000007</v>
      </c>
      <c r="I42" s="140">
        <v>2859.2149999999997</v>
      </c>
      <c r="J42" s="247">
        <f t="shared" si="21"/>
        <v>8.9948970279242896E-2</v>
      </c>
      <c r="K42" s="215">
        <f t="shared" si="22"/>
        <v>8.7785624160127584E-2</v>
      </c>
      <c r="L42" s="52">
        <f t="shared" si="26"/>
        <v>-3.025321410086947E-2</v>
      </c>
      <c r="N42" s="27">
        <f t="shared" si="23"/>
        <v>3.0328453826063795</v>
      </c>
      <c r="O42" s="152">
        <f t="shared" si="24"/>
        <v>3.0164950520119</v>
      </c>
      <c r="P42" s="52">
        <f t="shared" si="8"/>
        <v>-5.3910861029216788E-3</v>
      </c>
    </row>
    <row r="43" spans="1:16" ht="20.100000000000001" customHeight="1" x14ac:dyDescent="0.25">
      <c r="A43" s="38" t="s">
        <v>183</v>
      </c>
      <c r="B43" s="19">
        <v>13057.419999999998</v>
      </c>
      <c r="C43" s="140">
        <v>17229.25</v>
      </c>
      <c r="D43" s="247">
        <f t="shared" si="19"/>
        <v>4.9076585914469374E-2</v>
      </c>
      <c r="E43" s="215">
        <f t="shared" si="20"/>
        <v>6.7183100909198878E-2</v>
      </c>
      <c r="F43" s="52">
        <f t="shared" si="25"/>
        <v>0.31949879838436707</v>
      </c>
      <c r="H43" s="19">
        <v>1708.4130000000002</v>
      </c>
      <c r="I43" s="140">
        <v>2241.81</v>
      </c>
      <c r="J43" s="247">
        <f t="shared" si="21"/>
        <v>5.211954296841359E-2</v>
      </c>
      <c r="K43" s="215">
        <f t="shared" si="22"/>
        <v>6.8829622850473157E-2</v>
      </c>
      <c r="L43" s="52">
        <f t="shared" si="26"/>
        <v>0.31221783023191679</v>
      </c>
      <c r="N43" s="27">
        <f t="shared" si="23"/>
        <v>1.308384811088255</v>
      </c>
      <c r="O43" s="152">
        <f t="shared" si="24"/>
        <v>1.3011651696968818</v>
      </c>
      <c r="P43" s="52">
        <f t="shared" si="8"/>
        <v>-5.5179801310657533E-3</v>
      </c>
    </row>
    <row r="44" spans="1:16" ht="20.100000000000001" customHeight="1" x14ac:dyDescent="0.25">
      <c r="A44" s="38" t="s">
        <v>179</v>
      </c>
      <c r="B44" s="19">
        <v>10279.969999999998</v>
      </c>
      <c r="C44" s="140">
        <v>12403.039999999997</v>
      </c>
      <c r="D44" s="247">
        <f t="shared" si="19"/>
        <v>3.863748205259291E-2</v>
      </c>
      <c r="E44" s="215">
        <f t="shared" si="20"/>
        <v>4.8363955941252798E-2</v>
      </c>
      <c r="F44" s="52">
        <f t="shared" si="25"/>
        <v>0.20652492176533591</v>
      </c>
      <c r="H44" s="19">
        <v>1920.7959999999996</v>
      </c>
      <c r="I44" s="140">
        <v>2121.3879999999999</v>
      </c>
      <c r="J44" s="247">
        <f t="shared" si="21"/>
        <v>5.8598833921046554E-2</v>
      </c>
      <c r="K44" s="215">
        <f t="shared" si="22"/>
        <v>6.5132342151886E-2</v>
      </c>
      <c r="L44" s="52">
        <f t="shared" si="26"/>
        <v>0.10443170435590264</v>
      </c>
      <c r="N44" s="27">
        <f t="shared" si="23"/>
        <v>1.8684840519962607</v>
      </c>
      <c r="O44" s="152">
        <f t="shared" si="24"/>
        <v>1.7103774558495342</v>
      </c>
      <c r="P44" s="52">
        <f t="shared" si="8"/>
        <v>-8.4617578607538962E-2</v>
      </c>
    </row>
    <row r="45" spans="1:16" ht="20.100000000000001" customHeight="1" x14ac:dyDescent="0.25">
      <c r="A45" s="38" t="s">
        <v>192</v>
      </c>
      <c r="B45" s="19">
        <v>4373.6000000000004</v>
      </c>
      <c r="C45" s="140">
        <v>6627.1500000000005</v>
      </c>
      <c r="D45" s="247">
        <f t="shared" si="19"/>
        <v>1.6438266989613821E-2</v>
      </c>
      <c r="E45" s="215">
        <f t="shared" si="20"/>
        <v>2.5841663867573885E-2</v>
      </c>
      <c r="F45" s="52">
        <f t="shared" si="25"/>
        <v>0.51526202670568866</v>
      </c>
      <c r="H45" s="19">
        <v>1364.624</v>
      </c>
      <c r="I45" s="140">
        <v>2075.5810000000001</v>
      </c>
      <c r="J45" s="247">
        <f t="shared" si="21"/>
        <v>4.1631373212290247E-2</v>
      </c>
      <c r="K45" s="215">
        <f t="shared" si="22"/>
        <v>6.3725943512433228E-2</v>
      </c>
      <c r="L45" s="52">
        <f t="shared" si="26"/>
        <v>0.52099113015746468</v>
      </c>
      <c r="N45" s="27">
        <f t="shared" si="23"/>
        <v>3.1201390159136637</v>
      </c>
      <c r="O45" s="152">
        <f t="shared" si="24"/>
        <v>3.1319360509419587</v>
      </c>
      <c r="P45" s="52">
        <f t="shared" si="8"/>
        <v>3.7809325059321077E-3</v>
      </c>
    </row>
    <row r="46" spans="1:16" ht="20.100000000000001" customHeight="1" x14ac:dyDescent="0.25">
      <c r="A46" s="38" t="s">
        <v>175</v>
      </c>
      <c r="B46" s="19">
        <v>7736.6600000000008</v>
      </c>
      <c r="C46" s="140">
        <v>7774.25</v>
      </c>
      <c r="D46" s="247">
        <f t="shared" si="19"/>
        <v>2.9078398273245307E-2</v>
      </c>
      <c r="E46" s="215">
        <f t="shared" si="20"/>
        <v>3.0314623227554266E-2</v>
      </c>
      <c r="F46" s="52">
        <f t="shared" si="25"/>
        <v>4.8586857894749452E-3</v>
      </c>
      <c r="H46" s="19">
        <v>1816.1280000000002</v>
      </c>
      <c r="I46" s="140">
        <v>1680.9859999999996</v>
      </c>
      <c r="J46" s="247">
        <f t="shared" si="21"/>
        <v>5.5405666739915364E-2</v>
      </c>
      <c r="K46" s="215">
        <f t="shared" si="22"/>
        <v>5.1610811084313771E-2</v>
      </c>
      <c r="L46" s="52">
        <f t="shared" si="26"/>
        <v>-7.4412155971385549E-2</v>
      </c>
      <c r="N46" s="27">
        <f t="shared" si="23"/>
        <v>2.3474315790017912</v>
      </c>
      <c r="O46" s="152">
        <f t="shared" si="24"/>
        <v>2.1622484484033824</v>
      </c>
      <c r="P46" s="52">
        <f t="shared" si="8"/>
        <v>-7.8887551933315606E-2</v>
      </c>
    </row>
    <row r="47" spans="1:16" ht="20.100000000000001" customHeight="1" x14ac:dyDescent="0.25">
      <c r="A47" s="38" t="s">
        <v>180</v>
      </c>
      <c r="B47" s="19">
        <v>11114.300000000003</v>
      </c>
      <c r="C47" s="140">
        <v>8852.3499999999985</v>
      </c>
      <c r="D47" s="247">
        <f t="shared" si="19"/>
        <v>4.1773328791536703E-2</v>
      </c>
      <c r="E47" s="215">
        <f t="shared" si="20"/>
        <v>3.4518526536764314E-2</v>
      </c>
      <c r="F47" s="52">
        <f t="shared" si="25"/>
        <v>-0.20351709059499956</v>
      </c>
      <c r="H47" s="19">
        <v>2015.2559999999999</v>
      </c>
      <c r="I47" s="140">
        <v>1591.1929999999998</v>
      </c>
      <c r="J47" s="247">
        <f t="shared" si="21"/>
        <v>6.1480579745268424E-2</v>
      </c>
      <c r="K47" s="215">
        <f t="shared" si="22"/>
        <v>4.885392342451543E-2</v>
      </c>
      <c r="L47" s="52">
        <f t="shared" si="26"/>
        <v>-0.21042636766743289</v>
      </c>
      <c r="N47" s="27">
        <f t="shared" si="23"/>
        <v>1.8132100087274947</v>
      </c>
      <c r="O47" s="152">
        <f t="shared" si="24"/>
        <v>1.7974808949036132</v>
      </c>
      <c r="P47" s="52">
        <f t="shared" si="8"/>
        <v>-8.6747336205805423E-3</v>
      </c>
    </row>
    <row r="48" spans="1:16" ht="20.100000000000001" customHeight="1" x14ac:dyDescent="0.25">
      <c r="A48" s="38" t="s">
        <v>174</v>
      </c>
      <c r="B48" s="19">
        <v>14523.609999999999</v>
      </c>
      <c r="C48" s="140">
        <v>9592.7300000000014</v>
      </c>
      <c r="D48" s="247">
        <f t="shared" si="19"/>
        <v>5.4587291666596205E-2</v>
      </c>
      <c r="E48" s="215">
        <f t="shared" si="20"/>
        <v>3.7405536955160523E-2</v>
      </c>
      <c r="F48" s="52">
        <f t="shared" si="25"/>
        <v>-0.33950787717378789</v>
      </c>
      <c r="H48" s="19">
        <v>2173.9229999999993</v>
      </c>
      <c r="I48" s="140">
        <v>1532.597</v>
      </c>
      <c r="J48" s="247">
        <f t="shared" si="21"/>
        <v>6.6321125634447003E-2</v>
      </c>
      <c r="K48" s="215">
        <f t="shared" si="22"/>
        <v>4.7054867937856737E-2</v>
      </c>
      <c r="L48" s="52">
        <f t="shared" si="26"/>
        <v>-0.29500860886057123</v>
      </c>
      <c r="N48" s="27">
        <f t="shared" si="23"/>
        <v>1.4968200054945013</v>
      </c>
      <c r="O48" s="152">
        <f t="shared" si="24"/>
        <v>1.5976651068048406</v>
      </c>
      <c r="P48" s="52">
        <f t="shared" si="8"/>
        <v>6.7372897836853352E-2</v>
      </c>
    </row>
    <row r="49" spans="1:16" ht="20.100000000000001" customHeight="1" x14ac:dyDescent="0.25">
      <c r="A49" s="38" t="s">
        <v>173</v>
      </c>
      <c r="B49" s="19">
        <v>8323.91</v>
      </c>
      <c r="C49" s="140">
        <v>3348.5099999999989</v>
      </c>
      <c r="D49" s="247">
        <f t="shared" si="19"/>
        <v>3.1285589669269337E-2</v>
      </c>
      <c r="E49" s="215">
        <f t="shared" si="20"/>
        <v>1.3057056182100872E-2</v>
      </c>
      <c r="F49" s="52">
        <f>(C49-B49)/B49</f>
        <v>-0.59772390619312332</v>
      </c>
      <c r="H49" s="19">
        <v>1744.277</v>
      </c>
      <c r="I49" s="140">
        <v>820.99799999999993</v>
      </c>
      <c r="J49" s="247">
        <f t="shared" si="21"/>
        <v>5.3213666748213422E-2</v>
      </c>
      <c r="K49" s="215">
        <f t="shared" si="22"/>
        <v>2.5206856379886237E-2</v>
      </c>
      <c r="L49" s="52">
        <f t="shared" si="26"/>
        <v>-0.52931902444393875</v>
      </c>
      <c r="N49" s="27">
        <f t="shared" si="23"/>
        <v>2.0955019936544246</v>
      </c>
      <c r="O49" s="152">
        <f t="shared" si="24"/>
        <v>2.4518308143024816</v>
      </c>
      <c r="P49" s="52">
        <f t="shared" si="8"/>
        <v>0.17004461065992205</v>
      </c>
    </row>
    <row r="50" spans="1:16" ht="20.100000000000001" customHeight="1" x14ac:dyDescent="0.25">
      <c r="A50" s="38" t="s">
        <v>184</v>
      </c>
      <c r="B50" s="19">
        <v>1615.6999999999996</v>
      </c>
      <c r="C50" s="140">
        <v>2615.08</v>
      </c>
      <c r="D50" s="247">
        <f t="shared" si="19"/>
        <v>6.0726422112490951E-3</v>
      </c>
      <c r="E50" s="215">
        <f t="shared" si="20"/>
        <v>1.0197146336934445E-2</v>
      </c>
      <c r="F50" s="52">
        <f t="shared" ref="F50:F53" si="27">(C50-B50)/B50</f>
        <v>0.61854304635761626</v>
      </c>
      <c r="H50" s="19">
        <v>328.48400000000004</v>
      </c>
      <c r="I50" s="140">
        <v>470.52199999999999</v>
      </c>
      <c r="J50" s="247">
        <f t="shared" si="21"/>
        <v>1.0021251273805789E-2</v>
      </c>
      <c r="K50" s="215">
        <f t="shared" si="22"/>
        <v>1.4446296431388179E-2</v>
      </c>
      <c r="L50" s="52">
        <f t="shared" si="26"/>
        <v>0.43240462244736405</v>
      </c>
      <c r="N50" s="27">
        <f t="shared" ref="N50" si="28">(H50/B50)*10</f>
        <v>2.0330754471745998</v>
      </c>
      <c r="O50" s="152">
        <f t="shared" ref="O50" si="29">(I50/C50)*10</f>
        <v>1.7992642672499504</v>
      </c>
      <c r="P50" s="52">
        <f t="shared" ref="P50" si="30">(O50-N50)/N50</f>
        <v>-0.11500369071378086</v>
      </c>
    </row>
    <row r="51" spans="1:16" ht="20.100000000000001" customHeight="1" x14ac:dyDescent="0.25">
      <c r="A51" s="38" t="s">
        <v>195</v>
      </c>
      <c r="B51" s="19">
        <v>995.39</v>
      </c>
      <c r="C51" s="140">
        <v>945.6099999999999</v>
      </c>
      <c r="D51" s="247">
        <f t="shared" si="19"/>
        <v>3.7411941144118578E-3</v>
      </c>
      <c r="E51" s="215">
        <f t="shared" si="20"/>
        <v>3.6872766981004713E-3</v>
      </c>
      <c r="F51" s="52">
        <f t="shared" si="27"/>
        <v>-5.0010548629180612E-2</v>
      </c>
      <c r="H51" s="19">
        <v>224.79499999999999</v>
      </c>
      <c r="I51" s="140">
        <v>235.54400000000001</v>
      </c>
      <c r="J51" s="247">
        <f t="shared" si="21"/>
        <v>6.8579510116023061E-3</v>
      </c>
      <c r="K51" s="215">
        <f t="shared" si="22"/>
        <v>7.2318370801681912E-3</v>
      </c>
      <c r="L51" s="52">
        <f t="shared" si="26"/>
        <v>4.7816899842078445E-2</v>
      </c>
      <c r="N51" s="27">
        <f t="shared" ref="N51:N52" si="31">(H51/B51)*10</f>
        <v>2.2583610444147522</v>
      </c>
      <c r="O51" s="152">
        <f t="shared" ref="O51:O52" si="32">(I51/C51)*10</f>
        <v>2.4909212043019853</v>
      </c>
      <c r="P51" s="52">
        <f t="shared" ref="P51:P52" si="33">(O51-N51)/N51</f>
        <v>0.10297740499128226</v>
      </c>
    </row>
    <row r="52" spans="1:16" ht="20.100000000000001" customHeight="1" x14ac:dyDescent="0.25">
      <c r="A52" s="38" t="s">
        <v>190</v>
      </c>
      <c r="B52" s="19">
        <v>1220.74</v>
      </c>
      <c r="C52" s="140">
        <v>774.55</v>
      </c>
      <c r="D52" s="247">
        <f t="shared" si="19"/>
        <v>4.5881767982671427E-3</v>
      </c>
      <c r="E52" s="215">
        <f t="shared" si="20"/>
        <v>3.0202516539733293E-3</v>
      </c>
      <c r="F52" s="52">
        <f t="shared" si="27"/>
        <v>-0.36550780674017402</v>
      </c>
      <c r="H52" s="19">
        <v>339.80799999999999</v>
      </c>
      <c r="I52" s="140">
        <v>230.46600000000001</v>
      </c>
      <c r="J52" s="247">
        <f t="shared" si="21"/>
        <v>1.0366719087838058E-2</v>
      </c>
      <c r="K52" s="215">
        <f t="shared" si="22"/>
        <v>7.0759287628555266E-3</v>
      </c>
      <c r="L52" s="52">
        <f t="shared" si="26"/>
        <v>-0.32177582634899704</v>
      </c>
      <c r="N52" s="27">
        <f t="shared" si="31"/>
        <v>2.7836230483149564</v>
      </c>
      <c r="O52" s="152">
        <f t="shared" si="32"/>
        <v>2.9754825382480155</v>
      </c>
      <c r="P52" s="52">
        <f t="shared" si="33"/>
        <v>6.8924378984862769E-2</v>
      </c>
    </row>
    <row r="53" spans="1:16" ht="20.100000000000001" customHeight="1" x14ac:dyDescent="0.25">
      <c r="A53" s="38" t="s">
        <v>191</v>
      </c>
      <c r="B53" s="19">
        <v>359.04000000000013</v>
      </c>
      <c r="C53" s="140">
        <v>682.42</v>
      </c>
      <c r="D53" s="247">
        <f t="shared" si="19"/>
        <v>1.3494593424069298E-3</v>
      </c>
      <c r="E53" s="215">
        <f t="shared" si="20"/>
        <v>2.6610033357491181E-3</v>
      </c>
      <c r="F53" s="52">
        <f t="shared" si="27"/>
        <v>0.90067959001782449</v>
      </c>
      <c r="H53" s="19">
        <v>96.481999999999999</v>
      </c>
      <c r="I53" s="140">
        <v>162.32</v>
      </c>
      <c r="J53" s="247">
        <f t="shared" si="21"/>
        <v>2.9434321470736169E-3</v>
      </c>
      <c r="K53" s="215">
        <f t="shared" si="22"/>
        <v>4.9836624785725833E-3</v>
      </c>
      <c r="L53" s="52">
        <f t="shared" si="26"/>
        <v>0.6823863518583777</v>
      </c>
      <c r="N53" s="27">
        <f t="shared" ref="N53" si="34">(H53/B53)*10</f>
        <v>2.6872214795008902</v>
      </c>
      <c r="O53" s="152">
        <f t="shared" ref="O53" si="35">(I53/C53)*10</f>
        <v>2.3785938278479528</v>
      </c>
      <c r="P53" s="52">
        <f t="shared" ref="P53" si="36">(O53-N53)/N53</f>
        <v>-0.11485009851523671</v>
      </c>
    </row>
    <row r="54" spans="1:16" ht="20.100000000000001" customHeight="1" x14ac:dyDescent="0.25">
      <c r="A54" s="38" t="s">
        <v>193</v>
      </c>
      <c r="B54" s="19">
        <v>308.99000000000007</v>
      </c>
      <c r="C54" s="140">
        <v>405.57999999999993</v>
      </c>
      <c r="D54" s="247">
        <f t="shared" si="19"/>
        <v>1.1613453715750813E-3</v>
      </c>
      <c r="E54" s="215">
        <f t="shared" si="20"/>
        <v>1.581503667701895E-3</v>
      </c>
      <c r="F54" s="52">
        <f t="shared" ref="F54" si="37">(C54-B54)/B54</f>
        <v>0.31259911323991019</v>
      </c>
      <c r="H54" s="19">
        <v>85.607000000000014</v>
      </c>
      <c r="I54" s="140">
        <v>108.572</v>
      </c>
      <c r="J54" s="247">
        <f t="shared" si="21"/>
        <v>2.6116622355934907E-3</v>
      </c>
      <c r="K54" s="215">
        <f t="shared" si="22"/>
        <v>3.3334536879225146E-3</v>
      </c>
      <c r="L54" s="52">
        <f t="shared" si="26"/>
        <v>0.2682607730676228</v>
      </c>
      <c r="N54" s="27">
        <f t="shared" si="23"/>
        <v>2.7705427360108743</v>
      </c>
      <c r="O54" s="152">
        <f t="shared" si="24"/>
        <v>2.6769564574190055</v>
      </c>
      <c r="P54" s="52">
        <f t="shared" ref="P54" si="38">(O54-N54)/N54</f>
        <v>-3.377904169297085E-2</v>
      </c>
    </row>
    <row r="55" spans="1:16" ht="20.100000000000001" customHeight="1" x14ac:dyDescent="0.25">
      <c r="A55" s="38" t="s">
        <v>197</v>
      </c>
      <c r="B55" s="19">
        <v>451.74</v>
      </c>
      <c r="C55" s="140">
        <v>194.88</v>
      </c>
      <c r="D55" s="247">
        <f t="shared" si="19"/>
        <v>1.6978742294421409E-3</v>
      </c>
      <c r="E55" s="215">
        <f t="shared" si="20"/>
        <v>7.5990787208872566E-4</v>
      </c>
      <c r="F55" s="52">
        <f t="shared" ref="F55:F59" si="39">(C55-B55)/B55</f>
        <v>-0.56860140788949398</v>
      </c>
      <c r="H55" s="19">
        <v>92.09399999999998</v>
      </c>
      <c r="I55" s="140">
        <v>56.719000000000001</v>
      </c>
      <c r="J55" s="247">
        <f t="shared" si="21"/>
        <v>2.8095648945150142E-3</v>
      </c>
      <c r="K55" s="215">
        <f t="shared" si="22"/>
        <v>1.7414265162774667E-3</v>
      </c>
      <c r="L55" s="52">
        <f t="shared" ref="L55:L57" si="40">(I55-H55)/H55</f>
        <v>-0.38411840076443621</v>
      </c>
      <c r="N55" s="27">
        <f t="shared" si="23"/>
        <v>2.0386505512020183</v>
      </c>
      <c r="O55" s="152">
        <f t="shared" si="24"/>
        <v>2.9104577175697868</v>
      </c>
      <c r="P55" s="52">
        <f t="shared" ref="P55:P56" si="41">(O55-N55)/N55</f>
        <v>0.42763933517381786</v>
      </c>
    </row>
    <row r="56" spans="1:16" ht="20.100000000000001" customHeight="1" x14ac:dyDescent="0.25">
      <c r="A56" s="38" t="s">
        <v>194</v>
      </c>
      <c r="B56" s="19">
        <v>240.60999999999999</v>
      </c>
      <c r="C56" s="140">
        <v>182.85000000000002</v>
      </c>
      <c r="D56" s="247">
        <f t="shared" si="19"/>
        <v>9.0433771272429599E-4</v>
      </c>
      <c r="E56" s="215">
        <f t="shared" si="20"/>
        <v>7.1299853454137683E-4</v>
      </c>
      <c r="F56" s="52">
        <f t="shared" si="39"/>
        <v>-0.24005652300403127</v>
      </c>
      <c r="H56" s="19">
        <v>56.998000000000012</v>
      </c>
      <c r="I56" s="140">
        <v>55.507000000000005</v>
      </c>
      <c r="J56" s="247">
        <f t="shared" si="21"/>
        <v>1.7388709346707371E-3</v>
      </c>
      <c r="K56" s="215">
        <f t="shared" si="22"/>
        <v>1.7042148422753106E-3</v>
      </c>
      <c r="L56" s="52">
        <f t="shared" si="40"/>
        <v>-2.615881258991555E-2</v>
      </c>
      <c r="N56" s="27">
        <f t="shared" si="23"/>
        <v>2.3688957233697692</v>
      </c>
      <c r="O56" s="152">
        <f t="shared" si="24"/>
        <v>3.0356576428766746</v>
      </c>
      <c r="P56" s="52">
        <f t="shared" si="41"/>
        <v>0.28146528904971485</v>
      </c>
    </row>
    <row r="57" spans="1:16" ht="20.100000000000001" customHeight="1" x14ac:dyDescent="0.25">
      <c r="A57" s="38" t="s">
        <v>199</v>
      </c>
      <c r="B57" s="19">
        <v>91.660000000000011</v>
      </c>
      <c r="C57" s="140">
        <v>137.63</v>
      </c>
      <c r="D57" s="247">
        <f t="shared" si="19"/>
        <v>3.445060253036407E-4</v>
      </c>
      <c r="E57" s="215">
        <f t="shared" si="20"/>
        <v>5.3666933721044396E-4</v>
      </c>
      <c r="F57" s="52">
        <f t="shared" si="39"/>
        <v>0.50152738380973139</v>
      </c>
      <c r="H57" s="19">
        <v>28.45</v>
      </c>
      <c r="I57" s="140">
        <v>48.040000000000006</v>
      </c>
      <c r="J57" s="247">
        <f t="shared" si="21"/>
        <v>8.6794059601007852E-4</v>
      </c>
      <c r="K57" s="215">
        <f t="shared" si="22"/>
        <v>1.4749577715046018E-3</v>
      </c>
      <c r="L57" s="52">
        <f t="shared" si="40"/>
        <v>0.68857644991212685</v>
      </c>
      <c r="N57" s="27">
        <f t="shared" ref="N57:N59" si="42">(H57/B57)*10</f>
        <v>3.1038620990617494</v>
      </c>
      <c r="O57" s="152">
        <f t="shared" ref="O57:O59" si="43">(I57/C57)*10</f>
        <v>3.4905180556564708</v>
      </c>
      <c r="P57" s="52">
        <f t="shared" ref="P57:P59" si="44">(O57-N57)/N57</f>
        <v>0.12457253069058759</v>
      </c>
    </row>
    <row r="58" spans="1:16" ht="20.100000000000001" customHeight="1" x14ac:dyDescent="0.25">
      <c r="A58" s="38" t="s">
        <v>226</v>
      </c>
      <c r="B58" s="19"/>
      <c r="C58" s="140">
        <v>99.72</v>
      </c>
      <c r="D58" s="247">
        <f t="shared" si="19"/>
        <v>0</v>
      </c>
      <c r="E58" s="215">
        <f t="shared" si="20"/>
        <v>3.8884448380894766E-4</v>
      </c>
      <c r="F58" s="52"/>
      <c r="H58" s="19"/>
      <c r="I58" s="140">
        <v>38.69</v>
      </c>
      <c r="J58" s="247">
        <f t="shared" si="21"/>
        <v>0</v>
      </c>
      <c r="K58" s="215">
        <f t="shared" si="22"/>
        <v>1.1878875141447343E-3</v>
      </c>
      <c r="L58" s="52"/>
      <c r="N58" s="27"/>
      <c r="O58" s="152">
        <f t="shared" si="43"/>
        <v>3.879863618130766</v>
      </c>
      <c r="P58" s="52"/>
    </row>
    <row r="59" spans="1:16" ht="20.100000000000001" customHeight="1" x14ac:dyDescent="0.25">
      <c r="A59" s="38" t="s">
        <v>200</v>
      </c>
      <c r="B59" s="19">
        <v>58.77</v>
      </c>
      <c r="C59" s="140">
        <v>98.389999999999986</v>
      </c>
      <c r="D59" s="247">
        <f t="shared" si="19"/>
        <v>2.2088827304271179E-4</v>
      </c>
      <c r="E59" s="215">
        <f t="shared" si="20"/>
        <v>3.8365833094627314E-4</v>
      </c>
      <c r="F59" s="52">
        <f t="shared" si="39"/>
        <v>0.67415347966649619</v>
      </c>
      <c r="H59" s="19">
        <v>18.899000000000001</v>
      </c>
      <c r="I59" s="140">
        <v>28.691999999999997</v>
      </c>
      <c r="J59" s="247">
        <f t="shared" si="21"/>
        <v>5.7656271789084277E-4</v>
      </c>
      <c r="K59" s="215">
        <f t="shared" si="22"/>
        <v>8.8092190632826862E-4</v>
      </c>
      <c r="L59" s="52">
        <f t="shared" si="26"/>
        <v>0.51817556484470051</v>
      </c>
      <c r="N59" s="27">
        <f t="shared" si="42"/>
        <v>3.2157563382678238</v>
      </c>
      <c r="O59" s="152">
        <f t="shared" si="43"/>
        <v>2.9161500152454516</v>
      </c>
      <c r="P59" s="52">
        <f t="shared" si="44"/>
        <v>-9.3168229028122204E-2</v>
      </c>
    </row>
    <row r="60" spans="1:16" ht="20.100000000000001" customHeight="1" x14ac:dyDescent="0.25">
      <c r="A60" s="38" t="s">
        <v>196</v>
      </c>
      <c r="B60" s="19">
        <v>303.34000000000003</v>
      </c>
      <c r="C60" s="140">
        <v>100.34000000000002</v>
      </c>
      <c r="D60" s="247">
        <f t="shared" si="19"/>
        <v>1.1401097285141432E-3</v>
      </c>
      <c r="E60" s="215">
        <f t="shared" si="20"/>
        <v>3.912620889028261E-4</v>
      </c>
      <c r="F60" s="52">
        <f>(C60-B60)/B60</f>
        <v>-0.66921606118546839</v>
      </c>
      <c r="H60" s="19">
        <v>47.977000000000011</v>
      </c>
      <c r="I60" s="140">
        <v>25.236999999999998</v>
      </c>
      <c r="J60" s="247">
        <f t="shared" si="21"/>
        <v>1.4636620729270842E-3</v>
      </c>
      <c r="K60" s="215">
        <f t="shared" si="22"/>
        <v>7.7484407326106639E-4</v>
      </c>
      <c r="L60" s="52">
        <f t="shared" si="26"/>
        <v>-0.47397711403380804</v>
      </c>
      <c r="N60" s="27">
        <f t="shared" ref="N60" si="45">(H60/B60)*10</f>
        <v>1.5816245796795678</v>
      </c>
      <c r="O60" s="152">
        <f t="shared" ref="O60" si="46">(I60/C60)*10</f>
        <v>2.5151484951166032</v>
      </c>
      <c r="P60" s="52">
        <f>(O60-N60)/N60</f>
        <v>0.59023103676484623</v>
      </c>
    </row>
    <row r="61" spans="1:16" ht="20.100000000000001" customHeight="1" thickBot="1" x14ac:dyDescent="0.3">
      <c r="A61" s="8" t="s">
        <v>17</v>
      </c>
      <c r="B61" s="19">
        <f>B62-SUM(B39:B60)</f>
        <v>154.73999999999069</v>
      </c>
      <c r="C61" s="140">
        <f>C62-SUM(C39:C60)</f>
        <v>149.80000000001746</v>
      </c>
      <c r="D61" s="247">
        <f t="shared" si="19"/>
        <v>5.8159352340696213E-4</v>
      </c>
      <c r="E61" s="215">
        <f t="shared" si="20"/>
        <v>5.8412458558551096E-4</v>
      </c>
      <c r="F61" s="52">
        <f t="shared" si="25"/>
        <v>-3.1924518547069416E-2</v>
      </c>
      <c r="H61" s="196">
        <f>H62-SUM(H39:H60)</f>
        <v>93.77299999999741</v>
      </c>
      <c r="I61" s="142">
        <f>I62-SUM(I39:I60)</f>
        <v>50.517999999996391</v>
      </c>
      <c r="J61" s="247">
        <f t="shared" si="21"/>
        <v>2.8607871180896609E-3</v>
      </c>
      <c r="K61" s="215">
        <f t="shared" si="22"/>
        <v>1.551039065380186E-3</v>
      </c>
      <c r="L61" s="52">
        <f t="shared" si="26"/>
        <v>-0.46127350090113589</v>
      </c>
      <c r="N61" s="27">
        <f t="shared" si="23"/>
        <v>6.0600361897378221</v>
      </c>
      <c r="O61" s="152">
        <f t="shared" si="24"/>
        <v>3.3723631508671899</v>
      </c>
      <c r="P61" s="52">
        <f t="shared" si="8"/>
        <v>-0.44350775386820096</v>
      </c>
    </row>
    <row r="62" spans="1:16" ht="26.25" customHeight="1" thickBot="1" x14ac:dyDescent="0.3">
      <c r="A62" s="12" t="s">
        <v>18</v>
      </c>
      <c r="B62" s="17">
        <v>266062.10999999993</v>
      </c>
      <c r="C62" s="145">
        <v>256452.14000000004</v>
      </c>
      <c r="D62" s="253">
        <f>SUM(D39:D61)</f>
        <v>1.0000000000000002</v>
      </c>
      <c r="E62" s="254">
        <f>SUM(E39:E61)</f>
        <v>1</v>
      </c>
      <c r="F62" s="57">
        <f t="shared" si="25"/>
        <v>-3.6119273052445867E-2</v>
      </c>
      <c r="G62" s="1"/>
      <c r="H62" s="17">
        <v>32778.741000000002</v>
      </c>
      <c r="I62" s="145">
        <v>32570.424000000006</v>
      </c>
      <c r="J62" s="253">
        <f>SUM(J39:J61)</f>
        <v>0.99999999999999978</v>
      </c>
      <c r="K62" s="254">
        <f>SUM(K39:K61)</f>
        <v>1</v>
      </c>
      <c r="L62" s="57">
        <f t="shared" si="26"/>
        <v>-6.3552471402118661E-3</v>
      </c>
      <c r="M62" s="1"/>
      <c r="N62" s="29">
        <f t="shared" si="23"/>
        <v>1.2319958298458962</v>
      </c>
      <c r="O62" s="146">
        <f t="shared" si="24"/>
        <v>1.2700390801964061</v>
      </c>
      <c r="P62" s="57">
        <f t="shared" si="8"/>
        <v>3.0879366170637572E-2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L37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172</v>
      </c>
      <c r="B68" s="39">
        <v>140581.30999999997</v>
      </c>
      <c r="C68" s="147">
        <v>160735.87000000002</v>
      </c>
      <c r="D68" s="247">
        <f>B68/$B$96</f>
        <v>0.41219751389570319</v>
      </c>
      <c r="E68" s="246">
        <f>C68/$C$96</f>
        <v>0.46237668990883091</v>
      </c>
      <c r="F68" s="61">
        <f t="shared" ref="F68:F88" si="47">(C68-B68)/B68</f>
        <v>0.14336585709722055</v>
      </c>
      <c r="H68" s="19">
        <v>12779.095000000001</v>
      </c>
      <c r="I68" s="147">
        <v>15161.586000000005</v>
      </c>
      <c r="J68" s="245">
        <f>H68/$H$96</f>
        <v>0.27565627611221971</v>
      </c>
      <c r="K68" s="246">
        <f>I68/$I$96</f>
        <v>0.34110202675750972</v>
      </c>
      <c r="L68" s="61">
        <f t="shared" ref="L68:L83" si="48">(I68-H68)/H68</f>
        <v>0.1864365982098109</v>
      </c>
      <c r="N68" s="41">
        <f t="shared" ref="N68:N78" si="49">(H68/B68)*10</f>
        <v>0.90901806221609427</v>
      </c>
      <c r="O68" s="149">
        <f t="shared" ref="O68:O78" si="50">(I68/C68)*10</f>
        <v>0.94326089129949664</v>
      </c>
      <c r="P68" s="61">
        <f t="shared" si="8"/>
        <v>3.7670130558156135E-2</v>
      </c>
    </row>
    <row r="69" spans="1:16" ht="20.100000000000001" customHeight="1" x14ac:dyDescent="0.25">
      <c r="A69" s="38" t="s">
        <v>168</v>
      </c>
      <c r="B69" s="19">
        <v>34829.609999999993</v>
      </c>
      <c r="C69" s="140">
        <v>27096.130000000008</v>
      </c>
      <c r="D69" s="247">
        <f t="shared" ref="D69:D95" si="51">B69/$B$96</f>
        <v>0.10212366531480552</v>
      </c>
      <c r="E69" s="215">
        <f t="shared" ref="E69:E95" si="52">C69/$C$96</f>
        <v>7.7945382687382547E-2</v>
      </c>
      <c r="F69" s="52">
        <f t="shared" si="47"/>
        <v>-0.22203751348349829</v>
      </c>
      <c r="H69" s="19">
        <v>6808.5110000000032</v>
      </c>
      <c r="I69" s="140">
        <v>4993.9989999999998</v>
      </c>
      <c r="J69" s="214">
        <f t="shared" ref="J69:J96" si="53">H69/$H$96</f>
        <v>0.14686554784427894</v>
      </c>
      <c r="K69" s="215">
        <f t="shared" ref="K69:K96" si="54">I69/$I$96</f>
        <v>0.11235389097980754</v>
      </c>
      <c r="L69" s="52">
        <f t="shared" si="48"/>
        <v>-0.26650643584184597</v>
      </c>
      <c r="N69" s="40">
        <f t="shared" si="49"/>
        <v>1.9548054083867159</v>
      </c>
      <c r="O69" s="143">
        <f t="shared" si="50"/>
        <v>1.8430672572061022</v>
      </c>
      <c r="P69" s="52">
        <f t="shared" si="8"/>
        <v>-5.7160754058292809E-2</v>
      </c>
    </row>
    <row r="70" spans="1:16" ht="20.100000000000001" customHeight="1" x14ac:dyDescent="0.25">
      <c r="A70" s="38" t="s">
        <v>167</v>
      </c>
      <c r="B70" s="19">
        <v>16233.490000000002</v>
      </c>
      <c r="C70" s="140">
        <v>15397.350000000004</v>
      </c>
      <c r="D70" s="247">
        <f t="shared" si="51"/>
        <v>4.7598106888111662E-2</v>
      </c>
      <c r="E70" s="215">
        <f t="shared" si="52"/>
        <v>4.429238928664609E-2</v>
      </c>
      <c r="F70" s="52">
        <f t="shared" si="47"/>
        <v>-5.1507100444821013E-2</v>
      </c>
      <c r="H70" s="19">
        <v>4972.7449999999999</v>
      </c>
      <c r="I70" s="140">
        <v>4425.4140000000007</v>
      </c>
      <c r="J70" s="214">
        <f t="shared" si="53"/>
        <v>0.10726646673771968</v>
      </c>
      <c r="K70" s="215">
        <f t="shared" si="54"/>
        <v>9.9561990720565638E-2</v>
      </c>
      <c r="L70" s="52">
        <f t="shared" si="48"/>
        <v>-0.11006617069646628</v>
      </c>
      <c r="N70" s="40">
        <f t="shared" si="49"/>
        <v>3.063263044483965</v>
      </c>
      <c r="O70" s="143">
        <f t="shared" si="50"/>
        <v>2.8741400305896789</v>
      </c>
      <c r="P70" s="52">
        <f t="shared" si="8"/>
        <v>-6.1739070771229053E-2</v>
      </c>
    </row>
    <row r="71" spans="1:16" ht="20.100000000000001" customHeight="1" x14ac:dyDescent="0.25">
      <c r="A71" s="38" t="s">
        <v>169</v>
      </c>
      <c r="B71" s="19">
        <v>16566.889999999996</v>
      </c>
      <c r="C71" s="140">
        <v>16333.160000000005</v>
      </c>
      <c r="D71" s="247">
        <f t="shared" si="51"/>
        <v>4.857566678659906E-2</v>
      </c>
      <c r="E71" s="215">
        <f t="shared" si="52"/>
        <v>4.6984362958630961E-2</v>
      </c>
      <c r="F71" s="52">
        <f t="shared" si="47"/>
        <v>-1.4108260512382863E-2</v>
      </c>
      <c r="H71" s="19">
        <v>3443.1720000000009</v>
      </c>
      <c r="I71" s="140">
        <v>3407.8899999999994</v>
      </c>
      <c r="J71" s="214">
        <f t="shared" si="53"/>
        <v>7.427223692553063E-2</v>
      </c>
      <c r="K71" s="215">
        <f t="shared" si="54"/>
        <v>7.6669959591737252E-2</v>
      </c>
      <c r="L71" s="52">
        <f t="shared" si="48"/>
        <v>-1.0246946710765975E-2</v>
      </c>
      <c r="N71" s="40">
        <f t="shared" si="49"/>
        <v>2.0783454227075824</v>
      </c>
      <c r="O71" s="143">
        <f t="shared" si="50"/>
        <v>2.086485407600243</v>
      </c>
      <c r="P71" s="52">
        <f t="shared" si="8"/>
        <v>3.9165697885081207E-3</v>
      </c>
    </row>
    <row r="72" spans="1:16" ht="20.100000000000001" customHeight="1" x14ac:dyDescent="0.25">
      <c r="A72" s="38" t="s">
        <v>188</v>
      </c>
      <c r="B72" s="19">
        <v>41891.35</v>
      </c>
      <c r="C72" s="140">
        <v>39426.68</v>
      </c>
      <c r="D72" s="247">
        <f t="shared" si="51"/>
        <v>0.12282934569136372</v>
      </c>
      <c r="E72" s="215">
        <f t="shared" si="52"/>
        <v>0.11341574094503425</v>
      </c>
      <c r="F72" s="52">
        <f t="shared" si="47"/>
        <v>-5.8834819121369883E-2</v>
      </c>
      <c r="H72" s="19">
        <v>3036.3420000000006</v>
      </c>
      <c r="I72" s="140">
        <v>2840.7510000000002</v>
      </c>
      <c r="J72" s="214">
        <f t="shared" si="53"/>
        <v>6.5496557363657559E-2</v>
      </c>
      <c r="K72" s="215">
        <f t="shared" si="54"/>
        <v>6.3910591122420993E-2</v>
      </c>
      <c r="L72" s="52">
        <f t="shared" si="48"/>
        <v>-6.4416656621685012E-2</v>
      </c>
      <c r="N72" s="40">
        <f t="shared" si="49"/>
        <v>0.72481359516940858</v>
      </c>
      <c r="O72" s="143">
        <f t="shared" si="50"/>
        <v>0.72051488991718304</v>
      </c>
      <c r="P72" s="52">
        <f t="shared" ref="P72:P78" si="55">(O72-N72)/N72</f>
        <v>-5.9307734855895029E-3</v>
      </c>
    </row>
    <row r="73" spans="1:16" ht="20.100000000000001" customHeight="1" x14ac:dyDescent="0.25">
      <c r="A73" s="38" t="s">
        <v>177</v>
      </c>
      <c r="B73" s="19">
        <v>16371.439999999999</v>
      </c>
      <c r="C73" s="140">
        <v>14416.21</v>
      </c>
      <c r="D73" s="247">
        <f t="shared" si="51"/>
        <v>4.800258915564716E-2</v>
      </c>
      <c r="E73" s="215">
        <f t="shared" si="52"/>
        <v>4.1470018240673881E-2</v>
      </c>
      <c r="F73" s="52">
        <f t="shared" si="47"/>
        <v>-0.1194293232605073</v>
      </c>
      <c r="H73" s="19">
        <v>3158.1160000000009</v>
      </c>
      <c r="I73" s="140">
        <v>2702.634</v>
      </c>
      <c r="J73" s="214">
        <f t="shared" si="53"/>
        <v>6.8123329241266226E-2</v>
      </c>
      <c r="K73" s="215">
        <f t="shared" si="54"/>
        <v>6.0803265237802648E-2</v>
      </c>
      <c r="L73" s="52">
        <f t="shared" si="48"/>
        <v>-0.14422586124132258</v>
      </c>
      <c r="N73" s="40">
        <f t="shared" si="49"/>
        <v>1.9290398401118054</v>
      </c>
      <c r="O73" s="143">
        <f t="shared" si="50"/>
        <v>1.8747188061217201</v>
      </c>
      <c r="P73" s="52">
        <f t="shared" si="55"/>
        <v>-2.8159622658149381E-2</v>
      </c>
    </row>
    <row r="74" spans="1:16" ht="20.100000000000001" customHeight="1" x14ac:dyDescent="0.25">
      <c r="A74" s="38" t="s">
        <v>201</v>
      </c>
      <c r="B74" s="19">
        <v>12990.630000000001</v>
      </c>
      <c r="C74" s="140">
        <v>17598.8</v>
      </c>
      <c r="D74" s="247">
        <f t="shared" si="51"/>
        <v>3.8089738884485712E-2</v>
      </c>
      <c r="E74" s="215">
        <f t="shared" si="52"/>
        <v>5.0625133583235227E-2</v>
      </c>
      <c r="F74" s="52">
        <f t="shared" si="47"/>
        <v>0.35473029406579959</v>
      </c>
      <c r="H74" s="19">
        <v>1260.6110000000001</v>
      </c>
      <c r="I74" s="140">
        <v>1655.0360000000001</v>
      </c>
      <c r="J74" s="214">
        <f t="shared" si="53"/>
        <v>2.7192483809385673E-2</v>
      </c>
      <c r="K74" s="215">
        <f t="shared" si="54"/>
        <v>3.7234635872305293E-2</v>
      </c>
      <c r="L74" s="52">
        <f t="shared" si="48"/>
        <v>0.31288399038244147</v>
      </c>
      <c r="N74" s="40">
        <f t="shared" si="49"/>
        <v>0.97040020383922876</v>
      </c>
      <c r="O74" s="143">
        <f t="shared" si="50"/>
        <v>0.94042548355569699</v>
      </c>
      <c r="P74" s="52">
        <f t="shared" si="55"/>
        <v>-3.0889029253025415E-2</v>
      </c>
    </row>
    <row r="75" spans="1:16" ht="20.100000000000001" customHeight="1" x14ac:dyDescent="0.25">
      <c r="A75" s="38" t="s">
        <v>170</v>
      </c>
      <c r="B75" s="19">
        <v>5648.2</v>
      </c>
      <c r="C75" s="140">
        <v>6036.2100000000009</v>
      </c>
      <c r="D75" s="247">
        <f t="shared" si="51"/>
        <v>1.6561049246060597E-2</v>
      </c>
      <c r="E75" s="215">
        <f t="shared" si="52"/>
        <v>1.7363907629296335E-2</v>
      </c>
      <c r="F75" s="52">
        <f t="shared" si="47"/>
        <v>6.8696221805177066E-2</v>
      </c>
      <c r="H75" s="19">
        <v>1321.3029999999999</v>
      </c>
      <c r="I75" s="140">
        <v>1376.96</v>
      </c>
      <c r="J75" s="214">
        <f t="shared" si="53"/>
        <v>2.8501663427332229E-2</v>
      </c>
      <c r="K75" s="215">
        <f t="shared" si="54"/>
        <v>3.0978543192250498E-2</v>
      </c>
      <c r="L75" s="52">
        <f t="shared" si="48"/>
        <v>4.2122813616558924E-2</v>
      </c>
      <c r="N75" s="40">
        <f t="shared" si="49"/>
        <v>2.3393346552884102</v>
      </c>
      <c r="O75" s="143">
        <f t="shared" si="50"/>
        <v>2.2811664935447902</v>
      </c>
      <c r="P75" s="52">
        <f t="shared" si="55"/>
        <v>-2.4865258851324398E-2</v>
      </c>
    </row>
    <row r="76" spans="1:16" ht="20.100000000000001" customHeight="1" x14ac:dyDescent="0.25">
      <c r="A76" s="38" t="s">
        <v>206</v>
      </c>
      <c r="B76" s="19">
        <v>15459.750000000004</v>
      </c>
      <c r="C76" s="140">
        <v>15911.880000000005</v>
      </c>
      <c r="D76" s="247">
        <f t="shared" si="51"/>
        <v>4.5329429036115115E-2</v>
      </c>
      <c r="E76" s="215">
        <f t="shared" si="52"/>
        <v>4.5772498724936314E-2</v>
      </c>
      <c r="F76" s="52">
        <f t="shared" si="47"/>
        <v>2.9245621695046874E-2</v>
      </c>
      <c r="H76" s="19">
        <v>598.36200000000008</v>
      </c>
      <c r="I76" s="140">
        <v>734.25400000000002</v>
      </c>
      <c r="J76" s="214">
        <f t="shared" si="53"/>
        <v>1.2907192621000157E-2</v>
      </c>
      <c r="K76" s="215">
        <f t="shared" si="54"/>
        <v>1.6519084979289667E-2</v>
      </c>
      <c r="L76" s="52">
        <f t="shared" si="48"/>
        <v>0.22710666786995151</v>
      </c>
      <c r="N76" s="40">
        <f t="shared" si="49"/>
        <v>0.38704506864600002</v>
      </c>
      <c r="O76" s="143">
        <f t="shared" si="50"/>
        <v>0.46145018690437573</v>
      </c>
      <c r="P76" s="52">
        <f t="shared" si="55"/>
        <v>0.19223890002956806</v>
      </c>
    </row>
    <row r="77" spans="1:16" ht="20.100000000000001" customHeight="1" x14ac:dyDescent="0.25">
      <c r="A77" s="38" t="s">
        <v>202</v>
      </c>
      <c r="B77" s="19">
        <v>1772.81</v>
      </c>
      <c r="C77" s="140">
        <v>2136.66</v>
      </c>
      <c r="D77" s="247">
        <f t="shared" si="51"/>
        <v>5.1980442820559981E-3</v>
      </c>
      <c r="E77" s="215">
        <f t="shared" si="52"/>
        <v>6.1463678160985618E-3</v>
      </c>
      <c r="F77" s="52">
        <f t="shared" si="47"/>
        <v>0.20523914012217886</v>
      </c>
      <c r="H77" s="19">
        <v>435.65699999999998</v>
      </c>
      <c r="I77" s="140">
        <v>510.767</v>
      </c>
      <c r="J77" s="214">
        <f t="shared" si="53"/>
        <v>9.3975032099081566E-3</v>
      </c>
      <c r="K77" s="215">
        <f t="shared" si="54"/>
        <v>1.1491123613377447E-2</v>
      </c>
      <c r="L77" s="52">
        <f t="shared" si="48"/>
        <v>0.17240627374287573</v>
      </c>
      <c r="N77" s="40">
        <f t="shared" si="49"/>
        <v>2.4574376272697016</v>
      </c>
      <c r="O77" s="143">
        <f t="shared" si="50"/>
        <v>2.3904926380425526</v>
      </c>
      <c r="P77" s="52">
        <f t="shared" si="55"/>
        <v>-2.724178570567717E-2</v>
      </c>
    </row>
    <row r="78" spans="1:16" ht="20.100000000000001" customHeight="1" x14ac:dyDescent="0.25">
      <c r="A78" s="38" t="s">
        <v>187</v>
      </c>
      <c r="B78" s="19">
        <v>2200.3699999999994</v>
      </c>
      <c r="C78" s="140">
        <v>3115.15</v>
      </c>
      <c r="D78" s="247">
        <f t="shared" si="51"/>
        <v>6.4516900834875445E-3</v>
      </c>
      <c r="E78" s="215">
        <f t="shared" si="52"/>
        <v>8.9611158079991385E-3</v>
      </c>
      <c r="F78" s="52">
        <f t="shared" si="47"/>
        <v>0.41573917113939968</v>
      </c>
      <c r="H78" s="19">
        <v>361.87</v>
      </c>
      <c r="I78" s="140">
        <v>460.23299999999995</v>
      </c>
      <c r="J78" s="214">
        <f t="shared" si="53"/>
        <v>7.805852968205412E-3</v>
      </c>
      <c r="K78" s="215">
        <f t="shared" si="54"/>
        <v>1.0354220797262826E-2</v>
      </c>
      <c r="L78" s="52">
        <f t="shared" si="48"/>
        <v>0.2718186088926961</v>
      </c>
      <c r="N78" s="40">
        <f t="shared" si="49"/>
        <v>1.6445870467239603</v>
      </c>
      <c r="O78" s="143">
        <f t="shared" si="50"/>
        <v>1.4774023722774183</v>
      </c>
      <c r="P78" s="52">
        <f t="shared" si="55"/>
        <v>-0.10165754058417041</v>
      </c>
    </row>
    <row r="79" spans="1:16" ht="20.100000000000001" customHeight="1" x14ac:dyDescent="0.25">
      <c r="A79" s="38" t="s">
        <v>186</v>
      </c>
      <c r="B79" s="19">
        <v>1756.6799999999998</v>
      </c>
      <c r="C79" s="140">
        <v>1780.93</v>
      </c>
      <c r="D79" s="247">
        <f t="shared" si="51"/>
        <v>5.1507496175011028E-3</v>
      </c>
      <c r="E79" s="215">
        <f t="shared" si="52"/>
        <v>5.1230662972697634E-3</v>
      </c>
      <c r="F79" s="52">
        <f t="shared" si="47"/>
        <v>1.3804449302092715E-2</v>
      </c>
      <c r="H79" s="19">
        <v>355.45399999999995</v>
      </c>
      <c r="I79" s="140">
        <v>389.33699999999999</v>
      </c>
      <c r="J79" s="214">
        <f t="shared" si="53"/>
        <v>7.6674542265467872E-3</v>
      </c>
      <c r="K79" s="215">
        <f t="shared" si="54"/>
        <v>8.759218184145677E-3</v>
      </c>
      <c r="L79" s="52">
        <f t="shared" si="48"/>
        <v>9.5323164178768682E-2</v>
      </c>
      <c r="N79" s="40">
        <f t="shared" ref="N79:N83" si="56">(H79/B79)*10</f>
        <v>2.0234419473096974</v>
      </c>
      <c r="O79" s="143">
        <f t="shared" ref="O79:O83" si="57">(I79/C79)*10</f>
        <v>2.1861443178564008</v>
      </c>
      <c r="P79" s="52">
        <f t="shared" ref="P79:P83" si="58">(O79-N79)/N79</f>
        <v>8.0408716821862486E-2</v>
      </c>
    </row>
    <row r="80" spans="1:16" ht="20.100000000000001" customHeight="1" x14ac:dyDescent="0.25">
      <c r="A80" s="38" t="s">
        <v>210</v>
      </c>
      <c r="B80" s="19">
        <v>3080</v>
      </c>
      <c r="C80" s="140">
        <v>1932.3400000000001</v>
      </c>
      <c r="D80" s="247">
        <f t="shared" si="51"/>
        <v>9.0308472925651785E-3</v>
      </c>
      <c r="E80" s="215">
        <f t="shared" si="52"/>
        <v>5.558615964056002E-3</v>
      </c>
      <c r="F80" s="52">
        <f t="shared" si="47"/>
        <v>-0.37261688311688307</v>
      </c>
      <c r="H80" s="19">
        <v>474.06100000000004</v>
      </c>
      <c r="I80" s="140">
        <v>373.697</v>
      </c>
      <c r="J80" s="214">
        <f t="shared" si="53"/>
        <v>1.0225911139250079E-2</v>
      </c>
      <c r="K80" s="215">
        <f t="shared" si="54"/>
        <v>8.4073529044521519E-3</v>
      </c>
      <c r="L80" s="52">
        <f t="shared" si="48"/>
        <v>-0.21171115109658889</v>
      </c>
      <c r="N80" s="40">
        <f t="shared" si="56"/>
        <v>1.5391590909090911</v>
      </c>
      <c r="O80" s="143">
        <f t="shared" si="57"/>
        <v>1.9339091464235072</v>
      </c>
      <c r="P80" s="52">
        <f t="shared" si="58"/>
        <v>0.25647124968820501</v>
      </c>
    </row>
    <row r="81" spans="1:16" ht="20.100000000000001" customHeight="1" x14ac:dyDescent="0.25">
      <c r="A81" s="38" t="s">
        <v>182</v>
      </c>
      <c r="B81" s="19">
        <v>1316.31</v>
      </c>
      <c r="C81" s="140">
        <v>1545.55</v>
      </c>
      <c r="D81" s="247">
        <f t="shared" si="51"/>
        <v>3.8595437011936591E-3</v>
      </c>
      <c r="E81" s="215">
        <f t="shared" si="52"/>
        <v>4.4459664982594953E-3</v>
      </c>
      <c r="F81" s="52">
        <f t="shared" si="47"/>
        <v>0.17415350487347206</v>
      </c>
      <c r="H81" s="19">
        <v>471.60100000000006</v>
      </c>
      <c r="I81" s="140">
        <v>366.21199999999993</v>
      </c>
      <c r="J81" s="214">
        <f t="shared" si="53"/>
        <v>1.0172846783813637E-2</v>
      </c>
      <c r="K81" s="215">
        <f t="shared" si="54"/>
        <v>8.2389570209159581E-3</v>
      </c>
      <c r="L81" s="52">
        <f t="shared" si="48"/>
        <v>-0.2234706881452756</v>
      </c>
      <c r="N81" s="40">
        <f t="shared" si="56"/>
        <v>3.582750263995564</v>
      </c>
      <c r="O81" s="143">
        <f t="shared" si="57"/>
        <v>2.3694607097796898</v>
      </c>
      <c r="P81" s="52">
        <f t="shared" si="58"/>
        <v>-0.33864753745430926</v>
      </c>
    </row>
    <row r="82" spans="1:16" ht="20.100000000000001" customHeight="1" x14ac:dyDescent="0.25">
      <c r="A82" s="38" t="s">
        <v>178</v>
      </c>
      <c r="B82" s="19">
        <v>4111.26</v>
      </c>
      <c r="C82" s="140">
        <v>1504.0800000000002</v>
      </c>
      <c r="D82" s="247">
        <f t="shared" si="51"/>
        <v>1.2054597805205038E-2</v>
      </c>
      <c r="E82" s="215">
        <f t="shared" si="52"/>
        <v>4.3266728935991349E-3</v>
      </c>
      <c r="F82" s="52">
        <f t="shared" si="47"/>
        <v>-0.63415595218983967</v>
      </c>
      <c r="H82" s="19">
        <v>1272.1599999999999</v>
      </c>
      <c r="I82" s="140">
        <v>345.74299999999994</v>
      </c>
      <c r="J82" s="214">
        <f t="shared" si="53"/>
        <v>2.7441605858546426E-2</v>
      </c>
      <c r="K82" s="215">
        <f t="shared" si="54"/>
        <v>7.7784499614500513E-3</v>
      </c>
      <c r="L82" s="52">
        <f t="shared" si="48"/>
        <v>-0.72822365111306753</v>
      </c>
      <c r="N82" s="40">
        <f t="shared" si="56"/>
        <v>3.0943311782762457</v>
      </c>
      <c r="O82" s="143">
        <f t="shared" si="57"/>
        <v>2.2987008669751603</v>
      </c>
      <c r="P82" s="52">
        <f t="shared" si="58"/>
        <v>-0.25712513155889988</v>
      </c>
    </row>
    <row r="83" spans="1:16" ht="20.100000000000001" customHeight="1" x14ac:dyDescent="0.25">
      <c r="A83" s="38" t="s">
        <v>204</v>
      </c>
      <c r="B83" s="19">
        <v>2514.5400000000004</v>
      </c>
      <c r="C83" s="140">
        <v>2582.6800000000003</v>
      </c>
      <c r="D83" s="247">
        <f t="shared" si="51"/>
        <v>7.3728658282619635E-3</v>
      </c>
      <c r="E83" s="215">
        <f t="shared" si="52"/>
        <v>7.4293997319561551E-3</v>
      </c>
      <c r="F83" s="52">
        <f t="shared" si="47"/>
        <v>2.7098395730431754E-2</v>
      </c>
      <c r="H83" s="19">
        <v>327.40300000000002</v>
      </c>
      <c r="I83" s="140">
        <v>314.53199999999998</v>
      </c>
      <c r="J83" s="214">
        <f t="shared" si="53"/>
        <v>7.0623695784379934E-3</v>
      </c>
      <c r="K83" s="215">
        <f t="shared" si="54"/>
        <v>7.0762717488851773E-3</v>
      </c>
      <c r="L83" s="52">
        <f t="shared" si="48"/>
        <v>-3.9312407033533711E-2</v>
      </c>
      <c r="N83" s="40">
        <f t="shared" si="56"/>
        <v>1.3020393392031939</v>
      </c>
      <c r="O83" s="143">
        <f t="shared" si="57"/>
        <v>1.2178512243096316</v>
      </c>
      <c r="P83" s="52">
        <f t="shared" si="58"/>
        <v>-6.4658656892104954E-2</v>
      </c>
    </row>
    <row r="84" spans="1:16" ht="20.100000000000001" customHeight="1" x14ac:dyDescent="0.25">
      <c r="A84" s="38" t="s">
        <v>227</v>
      </c>
      <c r="B84" s="19">
        <v>1714.5500000000002</v>
      </c>
      <c r="C84" s="140">
        <v>1204.48</v>
      </c>
      <c r="D84" s="247">
        <f t="shared" si="51"/>
        <v>5.0272205277492304E-3</v>
      </c>
      <c r="E84" s="215">
        <f t="shared" si="52"/>
        <v>3.4648362898797172E-3</v>
      </c>
      <c r="F84" s="52">
        <f t="shared" si="47"/>
        <v>-0.29749496952553156</v>
      </c>
      <c r="H84" s="19">
        <v>453.45300000000003</v>
      </c>
      <c r="I84" s="140">
        <v>297.87799999999999</v>
      </c>
      <c r="J84" s="214">
        <f t="shared" si="53"/>
        <v>9.7813785226508101E-3</v>
      </c>
      <c r="K84" s="215">
        <f t="shared" si="54"/>
        <v>6.701593720239654E-3</v>
      </c>
      <c r="L84" s="52">
        <f t="shared" ref="L84:L94" si="59">(I84-H84)/H84</f>
        <v>-0.3430895815001776</v>
      </c>
      <c r="N84" s="40">
        <f t="shared" ref="N84:N91" si="60">(H84/B84)*10</f>
        <v>2.6447347700562829</v>
      </c>
      <c r="O84" s="143">
        <f t="shared" ref="O84:O91" si="61">(I84/C84)*10</f>
        <v>2.4730838204038257</v>
      </c>
      <c r="P84" s="52">
        <f t="shared" ref="P84:P91" si="62">(O84-N84)/N84</f>
        <v>-6.4902897483668759E-2</v>
      </c>
    </row>
    <row r="85" spans="1:16" ht="20.100000000000001" customHeight="1" x14ac:dyDescent="0.25">
      <c r="A85" s="38" t="s">
        <v>189</v>
      </c>
      <c r="B85" s="19">
        <v>2722.2100000000009</v>
      </c>
      <c r="C85" s="140">
        <v>1486.5099999999998</v>
      </c>
      <c r="D85" s="247">
        <f t="shared" si="51"/>
        <v>7.9817736390564494E-3</v>
      </c>
      <c r="E85" s="215">
        <f t="shared" si="52"/>
        <v>4.2761306067922236E-3</v>
      </c>
      <c r="F85" s="52">
        <f t="shared" si="47"/>
        <v>-0.4539326503098588</v>
      </c>
      <c r="H85" s="19">
        <v>595.31899999999996</v>
      </c>
      <c r="I85" s="140">
        <v>284.202</v>
      </c>
      <c r="J85" s="214">
        <f t="shared" si="53"/>
        <v>1.2841552444742801E-2</v>
      </c>
      <c r="K85" s="215">
        <f t="shared" si="54"/>
        <v>6.393914080528103E-3</v>
      </c>
      <c r="L85" s="52">
        <f t="shared" si="59"/>
        <v>-0.52260552745670807</v>
      </c>
      <c r="N85" s="40">
        <f t="shared" si="60"/>
        <v>2.1868959411654494</v>
      </c>
      <c r="O85" s="143">
        <f t="shared" si="61"/>
        <v>1.9118741212639003</v>
      </c>
      <c r="P85" s="52">
        <f t="shared" si="62"/>
        <v>-0.12575898776188835</v>
      </c>
    </row>
    <row r="86" spans="1:16" ht="20.100000000000001" customHeight="1" x14ac:dyDescent="0.25">
      <c r="A86" s="38" t="s">
        <v>212</v>
      </c>
      <c r="B86" s="19">
        <v>62.510000000000005</v>
      </c>
      <c r="C86" s="140">
        <v>42.459999999999994</v>
      </c>
      <c r="D86" s="247">
        <f t="shared" si="51"/>
        <v>1.8328515073319786E-4</v>
      </c>
      <c r="E86" s="215">
        <f t="shared" si="52"/>
        <v>1.2214146259655019E-4</v>
      </c>
      <c r="F86" s="52">
        <f t="shared" si="47"/>
        <v>-0.32074868021116637</v>
      </c>
      <c r="H86" s="19">
        <v>17.211000000000002</v>
      </c>
      <c r="I86" s="140">
        <v>261.25299999999999</v>
      </c>
      <c r="J86" s="214">
        <f t="shared" si="53"/>
        <v>3.7125635016935183E-4</v>
      </c>
      <c r="K86" s="215">
        <f t="shared" si="54"/>
        <v>5.8776125265839379E-3</v>
      </c>
      <c r="L86" s="52">
        <f t="shared" si="59"/>
        <v>14.179420138283653</v>
      </c>
      <c r="N86" s="40">
        <f t="shared" si="60"/>
        <v>2.7533194688849782</v>
      </c>
      <c r="O86" s="143">
        <f t="shared" si="61"/>
        <v>61.5292039566651</v>
      </c>
      <c r="P86" s="52">
        <f t="shared" si="62"/>
        <v>21.347281037308324</v>
      </c>
    </row>
    <row r="87" spans="1:16" ht="20.100000000000001" customHeight="1" x14ac:dyDescent="0.25">
      <c r="A87" s="38" t="s">
        <v>207</v>
      </c>
      <c r="B87" s="19">
        <v>1029.97</v>
      </c>
      <c r="C87" s="140">
        <v>902.85000000000014</v>
      </c>
      <c r="D87" s="247">
        <f t="shared" si="51"/>
        <v>3.0199681123127785E-3</v>
      </c>
      <c r="E87" s="215">
        <f t="shared" si="52"/>
        <v>2.5971601390790242E-3</v>
      </c>
      <c r="F87" s="52">
        <f t="shared" si="47"/>
        <v>-0.12342107051661688</v>
      </c>
      <c r="H87" s="19">
        <v>360.65399999999988</v>
      </c>
      <c r="I87" s="140">
        <v>258.19</v>
      </c>
      <c r="J87" s="214">
        <f t="shared" si="53"/>
        <v>7.7796227827538998E-3</v>
      </c>
      <c r="K87" s="215">
        <f t="shared" si="54"/>
        <v>5.8087018263472843E-3</v>
      </c>
      <c r="L87" s="52">
        <f t="shared" si="59"/>
        <v>-0.28410609614755394</v>
      </c>
      <c r="N87" s="40">
        <f t="shared" si="60"/>
        <v>3.5015971338971026</v>
      </c>
      <c r="O87" s="143">
        <f t="shared" si="61"/>
        <v>2.8597219914714511</v>
      </c>
      <c r="P87" s="52">
        <f t="shared" si="62"/>
        <v>-0.18330924943135207</v>
      </c>
    </row>
    <row r="88" spans="1:16" ht="20.100000000000001" customHeight="1" x14ac:dyDescent="0.25">
      <c r="A88" s="38" t="s">
        <v>228</v>
      </c>
      <c r="B88" s="19">
        <v>591.06999999999994</v>
      </c>
      <c r="C88" s="140">
        <v>771</v>
      </c>
      <c r="D88" s="247">
        <f t="shared" si="51"/>
        <v>1.7330723731222401E-3</v>
      </c>
      <c r="E88" s="215">
        <f t="shared" si="52"/>
        <v>2.2178772412138532E-3</v>
      </c>
      <c r="F88" s="52">
        <f t="shared" si="47"/>
        <v>0.30441402879523588</v>
      </c>
      <c r="H88" s="19">
        <v>176.40600000000001</v>
      </c>
      <c r="I88" s="140">
        <v>230.828</v>
      </c>
      <c r="J88" s="214">
        <f t="shared" si="53"/>
        <v>3.805231985821549E-3</v>
      </c>
      <c r="K88" s="215">
        <f t="shared" si="54"/>
        <v>5.1931175691238658E-3</v>
      </c>
      <c r="L88" s="52">
        <f t="shared" si="59"/>
        <v>0.30850424588732805</v>
      </c>
      <c r="N88" s="40">
        <f t="shared" si="60"/>
        <v>2.9845196000473724</v>
      </c>
      <c r="O88" s="143">
        <f t="shared" si="61"/>
        <v>2.9938780804150458</v>
      </c>
      <c r="P88" s="52">
        <f t="shared" si="62"/>
        <v>3.1356739515213269E-3</v>
      </c>
    </row>
    <row r="89" spans="1:16" ht="20.100000000000001" customHeight="1" x14ac:dyDescent="0.25">
      <c r="A89" s="38" t="s">
        <v>214</v>
      </c>
      <c r="B89" s="19">
        <v>70.14</v>
      </c>
      <c r="C89" s="140">
        <v>256.48</v>
      </c>
      <c r="D89" s="247">
        <f t="shared" si="51"/>
        <v>2.0565702243523429E-4</v>
      </c>
      <c r="E89" s="215">
        <f t="shared" si="52"/>
        <v>7.3779656916540739E-4</v>
      </c>
      <c r="F89" s="52">
        <f t="shared" ref="F89:F94" si="63">(C89-B89)/B89</f>
        <v>2.6566866267465072</v>
      </c>
      <c r="H89" s="19">
        <v>184.35</v>
      </c>
      <c r="I89" s="140">
        <v>195.49000000000007</v>
      </c>
      <c r="J89" s="214">
        <f t="shared" si="53"/>
        <v>3.976591026304108E-3</v>
      </c>
      <c r="K89" s="215">
        <f t="shared" si="54"/>
        <v>4.3980910183687629E-3</v>
      </c>
      <c r="L89" s="52">
        <f t="shared" si="59"/>
        <v>6.0428532682398006E-2</v>
      </c>
      <c r="N89" s="40">
        <f t="shared" si="60"/>
        <v>26.283147989734815</v>
      </c>
      <c r="O89" s="143">
        <f t="shared" si="61"/>
        <v>7.6220368059887731</v>
      </c>
      <c r="P89" s="52">
        <f t="shared" si="62"/>
        <v>-0.71000289581120013</v>
      </c>
    </row>
    <row r="90" spans="1:16" ht="20.100000000000001" customHeight="1" x14ac:dyDescent="0.25">
      <c r="A90" s="38" t="s">
        <v>229</v>
      </c>
      <c r="B90" s="19">
        <v>512.79</v>
      </c>
      <c r="C90" s="140">
        <v>758.24</v>
      </c>
      <c r="D90" s="247">
        <f t="shared" si="51"/>
        <v>1.5035481114137978E-3</v>
      </c>
      <c r="E90" s="215">
        <f t="shared" si="52"/>
        <v>2.1811715167029729E-3</v>
      </c>
      <c r="F90" s="52">
        <f t="shared" si="63"/>
        <v>0.47865598003081195</v>
      </c>
      <c r="H90" s="19">
        <v>87.117999999999995</v>
      </c>
      <c r="I90" s="140">
        <v>177.97900000000001</v>
      </c>
      <c r="J90" s="214">
        <f t="shared" si="53"/>
        <v>1.8792115922406361E-3</v>
      </c>
      <c r="K90" s="215">
        <f t="shared" si="54"/>
        <v>4.0041323922361954E-3</v>
      </c>
      <c r="L90" s="52">
        <f t="shared" si="59"/>
        <v>1.0429647145251271</v>
      </c>
      <c r="N90" s="40">
        <f t="shared" si="60"/>
        <v>1.6989020846740384</v>
      </c>
      <c r="O90" s="143">
        <f t="shared" si="61"/>
        <v>2.3472647182949991</v>
      </c>
      <c r="P90" s="52">
        <f t="shared" si="62"/>
        <v>0.38163625759830616</v>
      </c>
    </row>
    <row r="91" spans="1:16" ht="20.100000000000001" customHeight="1" x14ac:dyDescent="0.25">
      <c r="A91" s="38" t="s">
        <v>230</v>
      </c>
      <c r="B91" s="19">
        <v>2802.5699999999997</v>
      </c>
      <c r="C91" s="140">
        <v>3104.88</v>
      </c>
      <c r="D91" s="247">
        <f t="shared" si="51"/>
        <v>8.2173966547806464E-3</v>
      </c>
      <c r="E91" s="215">
        <f t="shared" si="52"/>
        <v>8.9315728776913992E-3</v>
      </c>
      <c r="F91" s="52">
        <f t="shared" si="63"/>
        <v>0.10786884894935735</v>
      </c>
      <c r="H91" s="19">
        <v>197.744</v>
      </c>
      <c r="I91" s="140">
        <v>156.08199999999999</v>
      </c>
      <c r="J91" s="214">
        <f t="shared" si="53"/>
        <v>4.2655113420421997E-3</v>
      </c>
      <c r="K91" s="215">
        <f t="shared" si="54"/>
        <v>3.511498502885227E-3</v>
      </c>
      <c r="L91" s="52">
        <f t="shared" si="59"/>
        <v>-0.21068654421878796</v>
      </c>
      <c r="N91" s="40">
        <f t="shared" si="60"/>
        <v>0.70558094891474621</v>
      </c>
      <c r="O91" s="143">
        <f t="shared" si="61"/>
        <v>0.5026989770941227</v>
      </c>
      <c r="P91" s="52">
        <f t="shared" si="62"/>
        <v>-0.28753890270517679</v>
      </c>
    </row>
    <row r="92" spans="1:16" ht="20.100000000000001" customHeight="1" x14ac:dyDescent="0.25">
      <c r="A92" s="38" t="s">
        <v>181</v>
      </c>
      <c r="B92" s="19">
        <v>93.750000000000014</v>
      </c>
      <c r="C92" s="140">
        <v>95.32</v>
      </c>
      <c r="D92" s="247">
        <f t="shared" si="51"/>
        <v>2.748837447006447E-4</v>
      </c>
      <c r="E92" s="215">
        <f t="shared" si="52"/>
        <v>2.741998166439747E-4</v>
      </c>
      <c r="F92" s="52">
        <f t="shared" si="63"/>
        <v>1.6746666666666441E-2</v>
      </c>
      <c r="H92" s="19">
        <v>143.75500000000002</v>
      </c>
      <c r="I92" s="140">
        <v>152.09400000000002</v>
      </c>
      <c r="J92" s="214">
        <f t="shared" si="53"/>
        <v>3.1009213072218452E-3</v>
      </c>
      <c r="K92" s="215">
        <f t="shared" si="54"/>
        <v>3.4217773561193848E-3</v>
      </c>
      <c r="L92" s="52">
        <f t="shared" si="59"/>
        <v>5.8008417098535686E-2</v>
      </c>
      <c r="N92" s="40">
        <f t="shared" ref="N92:N93" si="64">(H92/B92)*10</f>
        <v>15.333866666666667</v>
      </c>
      <c r="O92" s="143">
        <f t="shared" ref="O92:O93" si="65">(I92/C92)*10</f>
        <v>15.956147712966853</v>
      </c>
      <c r="P92" s="52">
        <f t="shared" ref="P92:P93" si="66">(O92-N92)/N92</f>
        <v>4.0582134945318378E-2</v>
      </c>
    </row>
    <row r="93" spans="1:16" ht="20.100000000000001" customHeight="1" x14ac:dyDescent="0.25">
      <c r="A93" s="38" t="s">
        <v>211</v>
      </c>
      <c r="B93" s="19">
        <v>654.75</v>
      </c>
      <c r="C93" s="140">
        <v>770.26</v>
      </c>
      <c r="D93" s="247">
        <f t="shared" si="51"/>
        <v>1.9197880729893023E-3</v>
      </c>
      <c r="E93" s="215">
        <f t="shared" si="52"/>
        <v>2.2157485393221564E-3</v>
      </c>
      <c r="F93" s="52">
        <f t="shared" si="63"/>
        <v>0.1764184803360061</v>
      </c>
      <c r="H93" s="19">
        <v>100.69799999999999</v>
      </c>
      <c r="I93" s="140">
        <v>128.72</v>
      </c>
      <c r="J93" s="214">
        <f t="shared" si="53"/>
        <v>2.1721440909507517E-3</v>
      </c>
      <c r="K93" s="215">
        <f t="shared" si="54"/>
        <v>2.8959142456618089E-3</v>
      </c>
      <c r="L93" s="52">
        <f t="shared" si="59"/>
        <v>0.27827762219706459</v>
      </c>
      <c r="N93" s="40">
        <f t="shared" si="64"/>
        <v>1.5379610538373423</v>
      </c>
      <c r="O93" s="143">
        <f t="shared" si="65"/>
        <v>1.671124036039779</v>
      </c>
      <c r="P93" s="52">
        <f t="shared" si="66"/>
        <v>8.6584105540373643E-2</v>
      </c>
    </row>
    <row r="94" spans="1:16" ht="20.100000000000001" customHeight="1" x14ac:dyDescent="0.25">
      <c r="A94" s="38" t="s">
        <v>231</v>
      </c>
      <c r="B94" s="19">
        <v>124.61999999999999</v>
      </c>
      <c r="C94" s="140">
        <v>372.21000000000004</v>
      </c>
      <c r="D94" s="247">
        <f t="shared" si="51"/>
        <v>3.6539746415567288E-4</v>
      </c>
      <c r="E94" s="215">
        <f t="shared" si="52"/>
        <v>1.070708285281723E-3</v>
      </c>
      <c r="F94" s="52">
        <f t="shared" si="63"/>
        <v>1.9867597496389027</v>
      </c>
      <c r="H94" s="19">
        <v>37.518999999999998</v>
      </c>
      <c r="I94" s="140">
        <v>117.35900000000001</v>
      </c>
      <c r="J94" s="214">
        <f t="shared" si="53"/>
        <v>8.0931770391051716E-4</v>
      </c>
      <c r="K94" s="215">
        <f t="shared" si="54"/>
        <v>2.6403169667233084E-3</v>
      </c>
      <c r="L94" s="52">
        <f t="shared" si="59"/>
        <v>2.1279884858338445</v>
      </c>
      <c r="N94" s="40">
        <f t="shared" ref="N94" si="67">(H94/B94)*10</f>
        <v>3.0106724442304604</v>
      </c>
      <c r="O94" s="143">
        <f t="shared" ref="O94" si="68">(I94/C94)*10</f>
        <v>3.1530318905993928</v>
      </c>
      <c r="P94" s="52">
        <f t="shared" ref="P94" si="69">(O94-N94)/N94</f>
        <v>4.7284933517674654E-2</v>
      </c>
    </row>
    <row r="95" spans="1:16" ht="20.100000000000001" customHeight="1" thickBot="1" x14ac:dyDescent="0.3">
      <c r="A95" s="8" t="s">
        <v>17</v>
      </c>
      <c r="B95" s="19">
        <f>B96-SUM(B68:B94)</f>
        <v>13349.700000000012</v>
      </c>
      <c r="C95" s="140">
        <f>C96-SUM(C68:C94)</f>
        <v>10315.330000000191</v>
      </c>
      <c r="D95" s="247">
        <f t="shared" si="51"/>
        <v>3.914256561738879E-2</v>
      </c>
      <c r="E95" s="215">
        <f t="shared" si="52"/>
        <v>2.9673327681726227E-2</v>
      </c>
      <c r="F95" s="52">
        <f t="shared" ref="F95" si="70">(C95-B95)/B95</f>
        <v>-0.22729874079565968</v>
      </c>
      <c r="H95" s="196">
        <f>H96-SUM(H68:H94)</f>
        <v>2928.1129999999903</v>
      </c>
      <c r="I95" s="119">
        <f>I96-SUM(I68:I94)</f>
        <v>2129.7100000000137</v>
      </c>
      <c r="J95" s="214">
        <f t="shared" si="53"/>
        <v>6.316196300409202E-2</v>
      </c>
      <c r="K95" s="215">
        <f t="shared" si="54"/>
        <v>4.7913747111004122E-2</v>
      </c>
      <c r="L95" s="52">
        <f t="shared" ref="L95" si="71">(I95-H95)/H95</f>
        <v>-0.27266809716700796</v>
      </c>
      <c r="N95" s="40">
        <f t="shared" ref="N95:N96" si="72">(H95/B95)*10</f>
        <v>2.1933923608770143</v>
      </c>
      <c r="O95" s="143">
        <f t="shared" ref="O95:O96" si="73">(I95/C95)*10</f>
        <v>2.064606755188612</v>
      </c>
      <c r="P95" s="52">
        <f>(O95-N95)/N95</f>
        <v>-5.8715261339247177E-2</v>
      </c>
    </row>
    <row r="96" spans="1:16" ht="26.25" customHeight="1" thickBot="1" x14ac:dyDescent="0.3">
      <c r="A96" s="12" t="s">
        <v>18</v>
      </c>
      <c r="B96" s="17">
        <v>341053.2699999999</v>
      </c>
      <c r="C96" s="145">
        <v>347629.70000000024</v>
      </c>
      <c r="D96" s="243">
        <f>SUM(D68:D95)</f>
        <v>1</v>
      </c>
      <c r="E96" s="244">
        <f>SUM(E68:E95)</f>
        <v>1</v>
      </c>
      <c r="F96" s="57">
        <f>(C96-B96)/B96</f>
        <v>1.9282706188392049E-2</v>
      </c>
      <c r="G96" s="1"/>
      <c r="H96" s="17">
        <v>46358.803000000007</v>
      </c>
      <c r="I96" s="145">
        <v>44448.830000000009</v>
      </c>
      <c r="J96" s="255">
        <f t="shared" si="53"/>
        <v>1</v>
      </c>
      <c r="K96" s="244">
        <f t="shared" si="54"/>
        <v>1</v>
      </c>
      <c r="L96" s="57">
        <f>(I96-H96)/H96</f>
        <v>-4.1199791116263242E-2</v>
      </c>
      <c r="M96" s="1"/>
      <c r="N96" s="37">
        <f t="shared" si="72"/>
        <v>1.3592833459711446</v>
      </c>
      <c r="O96" s="150">
        <f t="shared" si="73"/>
        <v>1.2786257906041971</v>
      </c>
      <c r="P96" s="57">
        <f>(O96-N96)/N96</f>
        <v>-5.9338294407867885E-2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J46:L49 J39:L45 J54:L56 J62:L62 J57:K61 D46:E51 D39:F45 D54:F56 F46:F49 P39:P49 J68:L78 D76:F78 N68:P78 F28 P28 D89:E90 D84:E88 J89:K90 J84:K86 D83:E83 D82:E82 J83:K83 J82:K82 F30 D59:E59 D58:E58 L61 D80:F81 D79:E79 D93:E93 D91:E91 J81:L81 J79:K79 J87:K88 J95:L96 J91:K91 N95:P96 D92:E92 J92:K94 J80:K80 P54:P56 N54:O56 J51:K51 J50:K50 D95:F96 D94:E94 D61:F62 D60:E60 N61:O62 P61:P62 F32:F33 J52:K52 D52:E52 J53:K53 D53:E53 D57:E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53" t="s">
        <v>16</v>
      </c>
      <c r="B3" s="341"/>
      <c r="C3" s="341"/>
      <c r="D3" s="368" t="s">
        <v>1</v>
      </c>
      <c r="E3" s="366"/>
      <c r="F3" s="368" t="s">
        <v>104</v>
      </c>
      <c r="G3" s="366"/>
      <c r="H3" s="130" t="s">
        <v>0</v>
      </c>
      <c r="J3" s="370" t="s">
        <v>19</v>
      </c>
      <c r="K3" s="366"/>
      <c r="L3" s="364" t="s">
        <v>104</v>
      </c>
      <c r="M3" s="365"/>
      <c r="N3" s="130" t="s">
        <v>0</v>
      </c>
      <c r="P3" s="376" t="s">
        <v>22</v>
      </c>
      <c r="Q3" s="366"/>
      <c r="R3" s="130" t="s">
        <v>0</v>
      </c>
    </row>
    <row r="4" spans="1:18" x14ac:dyDescent="0.25">
      <c r="A4" s="367"/>
      <c r="B4" s="342"/>
      <c r="C4" s="342"/>
      <c r="D4" s="371" t="s">
        <v>156</v>
      </c>
      <c r="E4" s="373"/>
      <c r="F4" s="371" t="str">
        <f>D4</f>
        <v>jan-jun</v>
      </c>
      <c r="G4" s="373"/>
      <c r="H4" s="131" t="s">
        <v>152</v>
      </c>
      <c r="J4" s="374" t="str">
        <f>D4</f>
        <v>jan-jun</v>
      </c>
      <c r="K4" s="373"/>
      <c r="L4" s="375" t="str">
        <f>D4</f>
        <v>jan-jun</v>
      </c>
      <c r="M4" s="363"/>
      <c r="N4" s="131" t="str">
        <f>H4</f>
        <v>2025/2024</v>
      </c>
      <c r="P4" s="374" t="str">
        <f>D4</f>
        <v>jan-jun</v>
      </c>
      <c r="Q4" s="372"/>
      <c r="R4" s="131" t="str">
        <f>N4</f>
        <v>2025/2024</v>
      </c>
    </row>
    <row r="5" spans="1:18" ht="19.5" customHeight="1" thickBot="1" x14ac:dyDescent="0.3">
      <c r="A5" s="354"/>
      <c r="B5" s="377"/>
      <c r="C5" s="377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5131.2500000000036</v>
      </c>
      <c r="E6" s="147">
        <v>6486.7800000000016</v>
      </c>
      <c r="F6" s="248">
        <f>D6/D8</f>
        <v>0.44769914268613392</v>
      </c>
      <c r="G6" s="256">
        <f>E6/E8</f>
        <v>0.53515900214664858</v>
      </c>
      <c r="H6" s="165">
        <f>(E6-D6)/D6</f>
        <v>0.26417149817295921</v>
      </c>
      <c r="I6" s="1"/>
      <c r="J6" s="19">
        <v>1335.4090000000008</v>
      </c>
      <c r="K6" s="147">
        <v>1496.0989999999999</v>
      </c>
      <c r="L6" s="247">
        <f>J6/J8</f>
        <v>0.21490950816084164</v>
      </c>
      <c r="M6" s="246">
        <f>K6/K8</f>
        <v>0.26921474033113391</v>
      </c>
      <c r="N6" s="165">
        <f>(K6-J6)/J6</f>
        <v>0.1203301759985136</v>
      </c>
      <c r="P6" s="27">
        <f t="shared" ref="P6:Q8" si="0">(J6/D6)*10</f>
        <v>2.6025023142509127</v>
      </c>
      <c r="Q6" s="152">
        <f t="shared" si="0"/>
        <v>2.3063815945661785</v>
      </c>
      <c r="R6" s="165">
        <f>(Q6-P6)/P6</f>
        <v>-0.11378307641196762</v>
      </c>
    </row>
    <row r="7" spans="1:18" ht="24" customHeight="1" thickBot="1" x14ac:dyDescent="0.3">
      <c r="A7" s="161" t="s">
        <v>21</v>
      </c>
      <c r="B7" s="1"/>
      <c r="C7" s="1"/>
      <c r="D7" s="117">
        <v>6330.1300000000019</v>
      </c>
      <c r="E7" s="140">
        <v>5634.4400000000041</v>
      </c>
      <c r="F7" s="248">
        <f>D7/D8</f>
        <v>0.55230085731386613</v>
      </c>
      <c r="G7" s="228">
        <f>E7/E8</f>
        <v>0.46484099785335153</v>
      </c>
      <c r="H7" s="55">
        <f t="shared" ref="H7:H8" si="1">(E7-D7)/D7</f>
        <v>-0.10990137643302705</v>
      </c>
      <c r="J7" s="19">
        <v>4878.4109999999982</v>
      </c>
      <c r="K7" s="140">
        <v>4061.1709999999975</v>
      </c>
      <c r="L7" s="247">
        <f>J7/J8</f>
        <v>0.78509049183915836</v>
      </c>
      <c r="M7" s="215">
        <f>K7/K8</f>
        <v>0.73078525966886609</v>
      </c>
      <c r="N7" s="102">
        <f t="shared" ref="N7:N8" si="2">(K7-J7)/J7</f>
        <v>-0.16752176067166152</v>
      </c>
      <c r="P7" s="27">
        <f t="shared" si="0"/>
        <v>7.7066521540631818</v>
      </c>
      <c r="Q7" s="152">
        <f t="shared" si="0"/>
        <v>7.2077633269677097</v>
      </c>
      <c r="R7" s="102">
        <f t="shared" ref="R7:R8" si="3">(Q7-P7)/P7</f>
        <v>-6.4734831301869869E-2</v>
      </c>
    </row>
    <row r="8" spans="1:18" ht="26.25" customHeight="1" thickBot="1" x14ac:dyDescent="0.3">
      <c r="A8" s="12" t="s">
        <v>12</v>
      </c>
      <c r="B8" s="162"/>
      <c r="C8" s="162"/>
      <c r="D8" s="163">
        <v>11461.380000000005</v>
      </c>
      <c r="E8" s="145">
        <v>12121.220000000005</v>
      </c>
      <c r="F8" s="257">
        <f>SUM(F6:F7)</f>
        <v>1</v>
      </c>
      <c r="G8" s="258">
        <f>SUM(G6:G7)</f>
        <v>1</v>
      </c>
      <c r="H8" s="164">
        <f t="shared" si="1"/>
        <v>5.7570728830210659E-2</v>
      </c>
      <c r="I8" s="1"/>
      <c r="J8" s="17">
        <v>6213.8199999999988</v>
      </c>
      <c r="K8" s="145">
        <v>5557.2699999999977</v>
      </c>
      <c r="L8" s="243">
        <f>SUM(L6:L7)</f>
        <v>1</v>
      </c>
      <c r="M8" s="244">
        <f>SUM(M6:M7)</f>
        <v>1</v>
      </c>
      <c r="N8" s="164">
        <f t="shared" si="2"/>
        <v>-0.10565964253872838</v>
      </c>
      <c r="O8" s="1"/>
      <c r="P8" s="29">
        <f t="shared" si="0"/>
        <v>5.421528646637662</v>
      </c>
      <c r="Q8" s="146">
        <f t="shared" si="0"/>
        <v>4.5847447699158961</v>
      </c>
      <c r="R8" s="164">
        <f t="shared" si="3"/>
        <v>-0.15434463806452905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69" workbookViewId="0">
      <selection activeCell="H73" sqref="H73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13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L5</f>
        <v>2025/2024</v>
      </c>
    </row>
    <row r="6" spans="1:16" ht="19.5" customHeight="1" thickBot="1" x14ac:dyDescent="0.3">
      <c r="A6" s="382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172</v>
      </c>
      <c r="B7" s="39">
        <v>360.81</v>
      </c>
      <c r="C7" s="147">
        <v>984.95999999999981</v>
      </c>
      <c r="D7" s="247">
        <f>B7/$B$33</f>
        <v>3.1480502347884805E-2</v>
      </c>
      <c r="E7" s="246">
        <f>C7/$C$33</f>
        <v>8.1259147181554303E-2</v>
      </c>
      <c r="F7" s="52">
        <f>(C7-B7)/B7</f>
        <v>1.7298578199052128</v>
      </c>
      <c r="H7" s="39">
        <v>255.43899999999994</v>
      </c>
      <c r="I7" s="147">
        <v>960.40500000000009</v>
      </c>
      <c r="J7" s="247">
        <f>H7/$H$33</f>
        <v>4.1108207189780172E-2</v>
      </c>
      <c r="K7" s="246">
        <f>I7/$I$33</f>
        <v>0.17281956788135175</v>
      </c>
      <c r="L7" s="52">
        <f>(I7-H7)/H7</f>
        <v>2.759821327205322</v>
      </c>
      <c r="N7" s="27">
        <f t="shared" ref="N7:N33" si="0">(H7/B7)*10</f>
        <v>7.0795986807460975</v>
      </c>
      <c r="O7" s="151">
        <f t="shared" ref="O7:O33" si="1">(I7/C7)*10</f>
        <v>9.7507005360623804</v>
      </c>
      <c r="P7" s="61">
        <f>(O7-N7)/N7</f>
        <v>0.37729565979222757</v>
      </c>
    </row>
    <row r="8" spans="1:16" ht="20.100000000000001" customHeight="1" x14ac:dyDescent="0.25">
      <c r="A8" s="8" t="s">
        <v>176</v>
      </c>
      <c r="B8" s="19">
        <v>2330.7399999999998</v>
      </c>
      <c r="C8" s="140">
        <v>3231.7599999999998</v>
      </c>
      <c r="D8" s="247">
        <f t="shared" ref="D8:D32" si="2">B8/$B$33</f>
        <v>0.20335596586100446</v>
      </c>
      <c r="E8" s="215">
        <f t="shared" ref="E8:E32" si="3">C8/$C$33</f>
        <v>0.26662002669698254</v>
      </c>
      <c r="F8" s="52">
        <f t="shared" ref="F8:F33" si="4">(C8-B8)/B8</f>
        <v>0.38658108583539996</v>
      </c>
      <c r="H8" s="19">
        <v>565.98900000000003</v>
      </c>
      <c r="I8" s="140">
        <v>779.9190000000001</v>
      </c>
      <c r="J8" s="247">
        <f t="shared" ref="J8:J32" si="5">H8/$H$33</f>
        <v>9.1085515834060174E-2</v>
      </c>
      <c r="K8" s="215">
        <f t="shared" ref="K8:K32" si="6">I8/$I$33</f>
        <v>0.14034211042472289</v>
      </c>
      <c r="L8" s="52">
        <f t="shared" ref="L8:L31" si="7">(I8-H8)/H8</f>
        <v>0.37797554369431219</v>
      </c>
      <c r="N8" s="27">
        <f t="shared" si="0"/>
        <v>2.4283660983207054</v>
      </c>
      <c r="O8" s="152">
        <f t="shared" si="1"/>
        <v>2.413294922890314</v>
      </c>
      <c r="P8" s="52">
        <f t="shared" ref="P8:P64" si="8">(O8-N8)/N8</f>
        <v>-6.2063028473398601E-3</v>
      </c>
    </row>
    <row r="9" spans="1:16" ht="20.100000000000001" customHeight="1" x14ac:dyDescent="0.25">
      <c r="A9" s="8" t="s">
        <v>178</v>
      </c>
      <c r="B9" s="19">
        <v>1896.19</v>
      </c>
      <c r="C9" s="140">
        <v>969.99999999999977</v>
      </c>
      <c r="D9" s="247">
        <f t="shared" si="2"/>
        <v>0.16544168328770179</v>
      </c>
      <c r="E9" s="215">
        <f t="shared" si="3"/>
        <v>8.0024947983783776E-2</v>
      </c>
      <c r="F9" s="52">
        <f t="shared" si="4"/>
        <v>-0.48844788760619995</v>
      </c>
      <c r="H9" s="19">
        <v>1879.021</v>
      </c>
      <c r="I9" s="140">
        <v>673.63700000000006</v>
      </c>
      <c r="J9" s="247">
        <f t="shared" si="5"/>
        <v>0.30239385756265857</v>
      </c>
      <c r="K9" s="215">
        <f t="shared" si="6"/>
        <v>0.12121725235592293</v>
      </c>
      <c r="L9" s="52">
        <f t="shared" si="7"/>
        <v>-0.64149575763123456</v>
      </c>
      <c r="N9" s="27">
        <f t="shared" ref="N9:N15" si="9">(H9/B9)*10</f>
        <v>9.9094552761062964</v>
      </c>
      <c r="O9" s="152">
        <f t="shared" ref="O9:O15" si="10">(I9/C9)*10</f>
        <v>6.9447113402061875</v>
      </c>
      <c r="P9" s="52">
        <f t="shared" ref="P9:P15" si="11">(O9-N9)/N9</f>
        <v>-0.29918334088945403</v>
      </c>
    </row>
    <row r="10" spans="1:16" ht="20.100000000000001" customHeight="1" x14ac:dyDescent="0.25">
      <c r="A10" s="8" t="s">
        <v>168</v>
      </c>
      <c r="B10" s="19">
        <v>379.17999999999995</v>
      </c>
      <c r="C10" s="140">
        <v>357.31999999999994</v>
      </c>
      <c r="D10" s="247">
        <f t="shared" si="2"/>
        <v>3.3083276184892207E-2</v>
      </c>
      <c r="E10" s="215">
        <f t="shared" si="3"/>
        <v>2.9478880838727441E-2</v>
      </c>
      <c r="F10" s="52">
        <f t="shared" si="4"/>
        <v>-5.7650719974682255E-2</v>
      </c>
      <c r="H10" s="19">
        <v>609.53500000000008</v>
      </c>
      <c r="I10" s="140">
        <v>478.68</v>
      </c>
      <c r="J10" s="247">
        <f t="shared" si="5"/>
        <v>9.8093443324718102E-2</v>
      </c>
      <c r="K10" s="215">
        <f t="shared" si="6"/>
        <v>8.6135818486415064E-2</v>
      </c>
      <c r="L10" s="52">
        <f t="shared" si="7"/>
        <v>-0.21468004298358595</v>
      </c>
      <c r="N10" s="27">
        <f t="shared" si="9"/>
        <v>16.075083074001796</v>
      </c>
      <c r="O10" s="152">
        <f t="shared" si="10"/>
        <v>13.39639538788761</v>
      </c>
      <c r="P10" s="52">
        <f t="shared" si="11"/>
        <v>-0.1666360088954329</v>
      </c>
    </row>
    <row r="11" spans="1:16" ht="20.100000000000001" customHeight="1" x14ac:dyDescent="0.25">
      <c r="A11" s="8" t="s">
        <v>167</v>
      </c>
      <c r="B11" s="19">
        <v>970.39</v>
      </c>
      <c r="C11" s="140">
        <v>738.82</v>
      </c>
      <c r="D11" s="247">
        <f t="shared" si="2"/>
        <v>8.4666069879892281E-2</v>
      </c>
      <c r="E11" s="215">
        <f t="shared" si="3"/>
        <v>6.095261038080324E-2</v>
      </c>
      <c r="F11" s="52">
        <f t="shared" si="4"/>
        <v>-0.23863601232494144</v>
      </c>
      <c r="H11" s="19">
        <v>691.99699999999996</v>
      </c>
      <c r="I11" s="140">
        <v>442.55999999999995</v>
      </c>
      <c r="J11" s="247">
        <f t="shared" si="5"/>
        <v>0.11136418499409376</v>
      </c>
      <c r="K11" s="215">
        <f t="shared" si="6"/>
        <v>7.9636224261192948E-2</v>
      </c>
      <c r="L11" s="52">
        <f t="shared" si="7"/>
        <v>-0.36045965517191553</v>
      </c>
      <c r="N11" s="27">
        <f t="shared" si="9"/>
        <v>7.1311225383608647</v>
      </c>
      <c r="O11" s="152">
        <f t="shared" si="10"/>
        <v>5.9900923093581646</v>
      </c>
      <c r="P11" s="52">
        <f t="shared" si="11"/>
        <v>-0.16000709886342429</v>
      </c>
    </row>
    <row r="12" spans="1:16" ht="20.100000000000001" customHeight="1" x14ac:dyDescent="0.25">
      <c r="A12" s="8" t="s">
        <v>181</v>
      </c>
      <c r="B12" s="19">
        <v>51.210000000000008</v>
      </c>
      <c r="C12" s="140">
        <v>66.22</v>
      </c>
      <c r="D12" s="247">
        <f t="shared" si="2"/>
        <v>4.4680483501986666E-3</v>
      </c>
      <c r="E12" s="215">
        <f t="shared" si="3"/>
        <v>5.4631464489548068E-3</v>
      </c>
      <c r="F12" s="52">
        <f t="shared" si="4"/>
        <v>0.29310681507518038</v>
      </c>
      <c r="H12" s="19">
        <v>254.07200000000003</v>
      </c>
      <c r="I12" s="140">
        <v>347.64</v>
      </c>
      <c r="J12" s="247">
        <f t="shared" si="5"/>
        <v>4.0888213691416861E-2</v>
      </c>
      <c r="K12" s="215">
        <f t="shared" si="6"/>
        <v>6.2555895250725593E-2</v>
      </c>
      <c r="L12" s="52">
        <f t="shared" si="7"/>
        <v>0.3682735602506374</v>
      </c>
      <c r="N12" s="27">
        <f t="shared" si="9"/>
        <v>49.613747314977545</v>
      </c>
      <c r="O12" s="152">
        <f t="shared" si="10"/>
        <v>52.497734823316222</v>
      </c>
      <c r="P12" s="52">
        <f t="shared" si="11"/>
        <v>5.8128798254834718E-2</v>
      </c>
    </row>
    <row r="13" spans="1:16" ht="20.100000000000001" customHeight="1" x14ac:dyDescent="0.25">
      <c r="A13" s="8" t="s">
        <v>173</v>
      </c>
      <c r="B13" s="19">
        <v>1704.38</v>
      </c>
      <c r="C13" s="140">
        <v>2084.98</v>
      </c>
      <c r="D13" s="247">
        <f t="shared" si="2"/>
        <v>0.14870635124217152</v>
      </c>
      <c r="E13" s="215">
        <f t="shared" si="3"/>
        <v>0.17201073819302012</v>
      </c>
      <c r="F13" s="52">
        <f t="shared" si="4"/>
        <v>0.22330700900034023</v>
      </c>
      <c r="H13" s="19">
        <v>392.64800000000002</v>
      </c>
      <c r="I13" s="140">
        <v>299.27199999999988</v>
      </c>
      <c r="J13" s="247">
        <f t="shared" si="5"/>
        <v>6.3189471210945897E-2</v>
      </c>
      <c r="K13" s="215">
        <f t="shared" si="6"/>
        <v>5.3852341167515659E-2</v>
      </c>
      <c r="L13" s="52">
        <f t="shared" si="7"/>
        <v>-0.2378109655467496</v>
      </c>
      <c r="N13" s="27">
        <f t="shared" si="9"/>
        <v>2.303758551496732</v>
      </c>
      <c r="O13" s="152">
        <f t="shared" si="10"/>
        <v>1.4353710826962363</v>
      </c>
      <c r="P13" s="52">
        <f t="shared" si="11"/>
        <v>-0.37694378529221823</v>
      </c>
    </row>
    <row r="14" spans="1:16" ht="20.100000000000001" customHeight="1" x14ac:dyDescent="0.25">
      <c r="A14" s="8" t="s">
        <v>170</v>
      </c>
      <c r="B14" s="19">
        <v>310.28000000000003</v>
      </c>
      <c r="C14" s="140">
        <v>436.44</v>
      </c>
      <c r="D14" s="247">
        <f t="shared" si="2"/>
        <v>2.7071783677009222E-2</v>
      </c>
      <c r="E14" s="215">
        <f t="shared" si="3"/>
        <v>3.6006276595920206E-2</v>
      </c>
      <c r="F14" s="52">
        <f t="shared" si="4"/>
        <v>0.40660048988010816</v>
      </c>
      <c r="H14" s="19">
        <v>141.58600000000001</v>
      </c>
      <c r="I14" s="140">
        <v>189.95900000000006</v>
      </c>
      <c r="J14" s="247">
        <f t="shared" si="5"/>
        <v>2.2785661638090572E-2</v>
      </c>
      <c r="K14" s="215">
        <f t="shared" si="6"/>
        <v>3.418207141276202E-2</v>
      </c>
      <c r="L14" s="52">
        <f t="shared" si="7"/>
        <v>0.34165101069314791</v>
      </c>
      <c r="N14" s="27">
        <f t="shared" si="9"/>
        <v>4.5631687508057244</v>
      </c>
      <c r="O14" s="152">
        <f t="shared" si="10"/>
        <v>4.3524654018880042</v>
      </c>
      <c r="P14" s="52">
        <f t="shared" si="11"/>
        <v>-4.6174787833677199E-2</v>
      </c>
    </row>
    <row r="15" spans="1:16" ht="20.100000000000001" customHeight="1" x14ac:dyDescent="0.25">
      <c r="A15" s="8" t="s">
        <v>182</v>
      </c>
      <c r="B15" s="19">
        <v>83.389999999999986</v>
      </c>
      <c r="C15" s="140">
        <v>278.14</v>
      </c>
      <c r="D15" s="247">
        <f t="shared" si="2"/>
        <v>7.2757381746351634E-3</v>
      </c>
      <c r="E15" s="215">
        <f t="shared" si="3"/>
        <v>2.2946535084752188E-2</v>
      </c>
      <c r="F15" s="52">
        <f t="shared" si="4"/>
        <v>2.3354119198944723</v>
      </c>
      <c r="H15" s="19">
        <v>55.895999999999987</v>
      </c>
      <c r="I15" s="140">
        <v>161.73599999999999</v>
      </c>
      <c r="J15" s="247">
        <f t="shared" si="5"/>
        <v>8.9954327611678434E-3</v>
      </c>
      <c r="K15" s="215">
        <f t="shared" si="6"/>
        <v>2.9103498660313414E-2</v>
      </c>
      <c r="L15" s="52">
        <f t="shared" si="7"/>
        <v>1.8935165306998718</v>
      </c>
      <c r="N15" s="27">
        <f t="shared" si="9"/>
        <v>6.7029619858496217</v>
      </c>
      <c r="O15" s="152">
        <f t="shared" si="10"/>
        <v>5.8149133529877037</v>
      </c>
      <c r="P15" s="52">
        <f t="shared" si="11"/>
        <v>-0.13248600167159608</v>
      </c>
    </row>
    <row r="16" spans="1:16" ht="20.100000000000001" customHeight="1" x14ac:dyDescent="0.25">
      <c r="A16" s="8" t="s">
        <v>177</v>
      </c>
      <c r="B16" s="19">
        <v>196.64000000000001</v>
      </c>
      <c r="C16" s="140">
        <v>180.22</v>
      </c>
      <c r="D16" s="247">
        <f t="shared" si="2"/>
        <v>1.7156747267781016E-2</v>
      </c>
      <c r="E16" s="215">
        <f t="shared" si="3"/>
        <v>1.4868140335708779E-2</v>
      </c>
      <c r="F16" s="52">
        <f t="shared" si="4"/>
        <v>-8.3502847843775499E-2</v>
      </c>
      <c r="H16" s="19">
        <v>137.69199999999998</v>
      </c>
      <c r="I16" s="140">
        <v>122.723</v>
      </c>
      <c r="J16" s="247">
        <f t="shared" si="5"/>
        <v>2.2158993984376749E-2</v>
      </c>
      <c r="K16" s="215">
        <f t="shared" si="6"/>
        <v>2.2083325085878489E-2</v>
      </c>
      <c r="L16" s="52">
        <f t="shared" si="7"/>
        <v>-0.10871365075676134</v>
      </c>
      <c r="N16" s="27">
        <f t="shared" ref="N16:N19" si="12">(H16/B16)*10</f>
        <v>7.0022375915378348</v>
      </c>
      <c r="O16" s="152">
        <f t="shared" ref="O16:O19" si="13">(I16/C16)*10</f>
        <v>6.8096215736322279</v>
      </c>
      <c r="P16" s="52">
        <f t="shared" ref="P16:P19" si="14">(O16-N16)/N16</f>
        <v>-2.7507780961100532E-2</v>
      </c>
    </row>
    <row r="17" spans="1:16" ht="20.100000000000001" customHeight="1" x14ac:dyDescent="0.25">
      <c r="A17" s="8" t="s">
        <v>169</v>
      </c>
      <c r="B17" s="19">
        <v>460.2</v>
      </c>
      <c r="C17" s="140">
        <v>210.27999999999997</v>
      </c>
      <c r="D17" s="247">
        <f t="shared" si="2"/>
        <v>4.0152232977180749E-2</v>
      </c>
      <c r="E17" s="215">
        <f t="shared" si="3"/>
        <v>1.7348088723742324E-2</v>
      </c>
      <c r="F17" s="52">
        <f t="shared" si="4"/>
        <v>-0.54306823120382453</v>
      </c>
      <c r="H17" s="19">
        <v>220.31900000000002</v>
      </c>
      <c r="I17" s="140">
        <v>121.41199999999999</v>
      </c>
      <c r="J17" s="247">
        <f t="shared" si="5"/>
        <v>3.545628936789285E-2</v>
      </c>
      <c r="K17" s="215">
        <f t="shared" si="6"/>
        <v>2.1847417886840109E-2</v>
      </c>
      <c r="L17" s="52">
        <f t="shared" si="7"/>
        <v>-0.44892632954942613</v>
      </c>
      <c r="N17" s="27">
        <f t="shared" si="12"/>
        <v>4.7874619730551942</v>
      </c>
      <c r="O17" s="152">
        <f t="shared" si="13"/>
        <v>5.7738253756895572</v>
      </c>
      <c r="P17" s="52">
        <f t="shared" si="14"/>
        <v>0.20603054565985404</v>
      </c>
    </row>
    <row r="18" spans="1:16" ht="20.100000000000001" customHeight="1" x14ac:dyDescent="0.25">
      <c r="A18" s="8" t="s">
        <v>186</v>
      </c>
      <c r="B18" s="19">
        <v>183.39000000000001</v>
      </c>
      <c r="C18" s="140">
        <v>254.73999999999995</v>
      </c>
      <c r="D18" s="247">
        <f t="shared" si="2"/>
        <v>1.6000691016265053E-2</v>
      </c>
      <c r="E18" s="215">
        <f t="shared" si="3"/>
        <v>2.1016036339576369E-2</v>
      </c>
      <c r="F18" s="52">
        <f t="shared" si="4"/>
        <v>0.38906156278968279</v>
      </c>
      <c r="H18" s="19">
        <v>98.911000000000016</v>
      </c>
      <c r="I18" s="140">
        <v>120.212</v>
      </c>
      <c r="J18" s="247">
        <f t="shared" si="5"/>
        <v>1.5917905571773881E-2</v>
      </c>
      <c r="K18" s="215">
        <f t="shared" si="6"/>
        <v>2.1631484523875925E-2</v>
      </c>
      <c r="L18" s="52">
        <f t="shared" si="7"/>
        <v>0.21535521832758728</v>
      </c>
      <c r="N18" s="27">
        <f t="shared" si="12"/>
        <v>5.3934783794100003</v>
      </c>
      <c r="O18" s="152">
        <f t="shared" si="13"/>
        <v>4.7190076156080716</v>
      </c>
      <c r="P18" s="52">
        <f t="shared" si="14"/>
        <v>-0.12505302076981906</v>
      </c>
    </row>
    <row r="19" spans="1:16" ht="20.100000000000001" customHeight="1" x14ac:dyDescent="0.25">
      <c r="A19" s="8" t="s">
        <v>171</v>
      </c>
      <c r="B19" s="19">
        <v>361.28999999999991</v>
      </c>
      <c r="C19" s="140">
        <v>480.01</v>
      </c>
      <c r="D19" s="247">
        <f t="shared" si="2"/>
        <v>3.1522382121524618E-2</v>
      </c>
      <c r="E19" s="215">
        <f t="shared" si="3"/>
        <v>3.9600799259480471E-2</v>
      </c>
      <c r="F19" s="52">
        <f t="shared" si="4"/>
        <v>0.32860029339311941</v>
      </c>
      <c r="H19" s="19">
        <v>90.830999999999989</v>
      </c>
      <c r="I19" s="140">
        <v>112.67400000000001</v>
      </c>
      <c r="J19" s="247">
        <f t="shared" si="5"/>
        <v>1.4617578236897745E-2</v>
      </c>
      <c r="K19" s="215">
        <f t="shared" si="6"/>
        <v>2.0275063115522542E-2</v>
      </c>
      <c r="L19" s="52">
        <f t="shared" si="7"/>
        <v>0.24047957195230726</v>
      </c>
      <c r="N19" s="27">
        <f t="shared" si="12"/>
        <v>2.5140745661380057</v>
      </c>
      <c r="O19" s="152">
        <f t="shared" si="13"/>
        <v>2.3473260973729717</v>
      </c>
      <c r="P19" s="52">
        <f t="shared" si="14"/>
        <v>-6.6325983728153529E-2</v>
      </c>
    </row>
    <row r="20" spans="1:16" ht="20.100000000000001" customHeight="1" x14ac:dyDescent="0.25">
      <c r="A20" s="8" t="s">
        <v>166</v>
      </c>
      <c r="B20" s="19">
        <v>346.71999999999997</v>
      </c>
      <c r="C20" s="140">
        <v>306.63</v>
      </c>
      <c r="D20" s="247">
        <f t="shared" si="2"/>
        <v>3.0251156492499147E-2</v>
      </c>
      <c r="E20" s="215">
        <f t="shared" si="3"/>
        <v>2.5296958556976931E-2</v>
      </c>
      <c r="F20" s="52">
        <f t="shared" si="4"/>
        <v>-0.11562644208583289</v>
      </c>
      <c r="H20" s="19">
        <v>88.759</v>
      </c>
      <c r="I20" s="140">
        <v>92.929999999999964</v>
      </c>
      <c r="J20" s="247">
        <f t="shared" si="5"/>
        <v>1.4284127959934462E-2</v>
      </c>
      <c r="K20" s="215">
        <f t="shared" si="6"/>
        <v>1.6722239516885076E-2</v>
      </c>
      <c r="L20" s="52">
        <f t="shared" si="7"/>
        <v>4.6992417670320349E-2</v>
      </c>
      <c r="N20" s="27">
        <f t="shared" ref="N20:N31" si="15">(H20/B20)*10</f>
        <v>2.5599619289340101</v>
      </c>
      <c r="O20" s="152">
        <f t="shared" ref="O20:O31" si="16">(I20/C20)*10</f>
        <v>3.0306884518801147</v>
      </c>
      <c r="P20" s="52">
        <f t="shared" ref="P20:P31" si="17">(O20-N20)/N20</f>
        <v>0.18388028260331166</v>
      </c>
    </row>
    <row r="21" spans="1:16" ht="20.100000000000001" customHeight="1" x14ac:dyDescent="0.25">
      <c r="A21" s="8" t="s">
        <v>188</v>
      </c>
      <c r="B21" s="19">
        <v>203.79000000000002</v>
      </c>
      <c r="C21" s="140">
        <v>158.24</v>
      </c>
      <c r="D21" s="247">
        <f t="shared" si="2"/>
        <v>1.7780581395957552E-2</v>
      </c>
      <c r="E21" s="215">
        <f t="shared" si="3"/>
        <v>1.3054791514385513E-2</v>
      </c>
      <c r="F21" s="52">
        <f t="shared" si="4"/>
        <v>-0.22351440208057316</v>
      </c>
      <c r="H21" s="19">
        <v>60.564000000000007</v>
      </c>
      <c r="I21" s="140">
        <v>57.114000000000011</v>
      </c>
      <c r="J21" s="247">
        <f t="shared" si="5"/>
        <v>9.7466614739403438E-3</v>
      </c>
      <c r="K21" s="215">
        <f t="shared" si="6"/>
        <v>1.0277348410280586E-2</v>
      </c>
      <c r="L21" s="52">
        <f t="shared" si="7"/>
        <v>-5.6964533386169927E-2</v>
      </c>
      <c r="N21" s="27">
        <f t="shared" si="15"/>
        <v>2.971882820550567</v>
      </c>
      <c r="O21" s="152">
        <f t="shared" si="16"/>
        <v>3.6093276036400406</v>
      </c>
      <c r="P21" s="52">
        <f t="shared" si="17"/>
        <v>0.21449189674691865</v>
      </c>
    </row>
    <row r="22" spans="1:16" ht="20.100000000000001" customHeight="1" x14ac:dyDescent="0.25">
      <c r="A22" s="8" t="s">
        <v>183</v>
      </c>
      <c r="B22" s="19">
        <v>81.169999999999973</v>
      </c>
      <c r="C22" s="140">
        <v>77.09</v>
      </c>
      <c r="D22" s="247">
        <f t="shared" si="2"/>
        <v>7.0820442215509781E-3</v>
      </c>
      <c r="E22" s="215">
        <f t="shared" si="3"/>
        <v>6.3599208660514361E-3</v>
      </c>
      <c r="F22" s="52">
        <f t="shared" si="4"/>
        <v>-5.026487618578257E-2</v>
      </c>
      <c r="H22" s="19">
        <v>43.469000000000001</v>
      </c>
      <c r="I22" s="140">
        <v>43.402999999999992</v>
      </c>
      <c r="J22" s="247">
        <f t="shared" si="5"/>
        <v>6.9955357573923908E-3</v>
      </c>
      <c r="K22" s="215">
        <f t="shared" si="6"/>
        <v>7.8101297939455836E-3</v>
      </c>
      <c r="L22" s="52">
        <f t="shared" si="7"/>
        <v>-1.5183234028850355E-3</v>
      </c>
      <c r="N22" s="27">
        <f t="shared" ref="N22:N23" si="18">(H22/B22)*10</f>
        <v>5.355303683626957</v>
      </c>
      <c r="O22" s="152">
        <f t="shared" ref="O22:O23" si="19">(I22/C22)*10</f>
        <v>5.6301725256194048</v>
      </c>
      <c r="P22" s="52">
        <f t="shared" ref="P22:P23" si="20">(O22-N22)/N22</f>
        <v>5.132647151884559E-2</v>
      </c>
    </row>
    <row r="23" spans="1:16" ht="20.100000000000001" customHeight="1" x14ac:dyDescent="0.25">
      <c r="A23" s="8" t="s">
        <v>179</v>
      </c>
      <c r="B23" s="19">
        <v>17.000000000000004</v>
      </c>
      <c r="C23" s="140">
        <v>43.15</v>
      </c>
      <c r="D23" s="247">
        <f t="shared" si="2"/>
        <v>1.4832419830770815E-3</v>
      </c>
      <c r="E23" s="215">
        <f t="shared" si="3"/>
        <v>3.5598726860827531E-3</v>
      </c>
      <c r="F23" s="52">
        <f>(C23-B23)/B23</f>
        <v>1.5382352941176465</v>
      </c>
      <c r="H23" s="19">
        <v>13.506</v>
      </c>
      <c r="I23" s="140">
        <v>42.332000000000008</v>
      </c>
      <c r="J23" s="247">
        <f t="shared" si="5"/>
        <v>2.1735422010936904E-3</v>
      </c>
      <c r="K23" s="215">
        <f t="shared" si="6"/>
        <v>7.6174092675000476E-3</v>
      </c>
      <c r="L23" s="52">
        <f t="shared" si="7"/>
        <v>2.1343106767362658</v>
      </c>
      <c r="N23" s="27">
        <f t="shared" si="18"/>
        <v>7.9447058823529391</v>
      </c>
      <c r="O23" s="152">
        <f t="shared" si="19"/>
        <v>9.8104287369640808</v>
      </c>
      <c r="P23" s="52">
        <f t="shared" si="20"/>
        <v>0.23483850531903908</v>
      </c>
    </row>
    <row r="24" spans="1:16" ht="20.100000000000001" customHeight="1" x14ac:dyDescent="0.25">
      <c r="A24" s="8" t="s">
        <v>232</v>
      </c>
      <c r="B24" s="19">
        <v>8.1699999999999982</v>
      </c>
      <c r="C24" s="140">
        <v>9.3500000000000014</v>
      </c>
      <c r="D24" s="247">
        <f t="shared" si="2"/>
        <v>7.1282864716116178E-4</v>
      </c>
      <c r="E24" s="215">
        <f t="shared" si="3"/>
        <v>7.7137449860657586E-4</v>
      </c>
      <c r="F24" s="52">
        <f>(C24-B24)/B24</f>
        <v>0.14443084455324401</v>
      </c>
      <c r="H24" s="19">
        <v>32.966999999999999</v>
      </c>
      <c r="I24" s="140">
        <v>41.544000000000004</v>
      </c>
      <c r="J24" s="247">
        <f t="shared" si="5"/>
        <v>5.305432085255123E-3</v>
      </c>
      <c r="K24" s="215">
        <f t="shared" si="6"/>
        <v>7.4756130258202295E-3</v>
      </c>
      <c r="L24" s="52">
        <f t="shared" ref="L24" si="21">(I24-H24)/H24</f>
        <v>0.26016926016926034</v>
      </c>
      <c r="N24" s="27">
        <f t="shared" ref="N24" si="22">(H24/B24)*10</f>
        <v>40.351285189718489</v>
      </c>
      <c r="O24" s="152">
        <f t="shared" ref="O24" si="23">(I24/C24)*10</f>
        <v>44.432085561497331</v>
      </c>
      <c r="P24" s="52">
        <f t="shared" ref="P24" si="24">(O24-N24)/N24</f>
        <v>0.10113185621207006</v>
      </c>
    </row>
    <row r="25" spans="1:16" ht="20.100000000000001" customHeight="1" x14ac:dyDescent="0.25">
      <c r="A25" s="8" t="s">
        <v>211</v>
      </c>
      <c r="B25" s="19">
        <v>249.75000000000003</v>
      </c>
      <c r="C25" s="140">
        <v>169.43</v>
      </c>
      <c r="D25" s="247">
        <f t="shared" si="2"/>
        <v>2.1790569721970649E-2</v>
      </c>
      <c r="E25" s="215">
        <f t="shared" si="3"/>
        <v>1.3977965914322153E-2</v>
      </c>
      <c r="F25" s="52">
        <f t="shared" si="4"/>
        <v>-0.32160160160160167</v>
      </c>
      <c r="H25" s="19">
        <v>61.838999999999999</v>
      </c>
      <c r="I25" s="140">
        <v>41.25</v>
      </c>
      <c r="J25" s="247">
        <f t="shared" si="5"/>
        <v>9.9518492650253754E-3</v>
      </c>
      <c r="K25" s="215">
        <f t="shared" si="6"/>
        <v>7.4227093518940022E-3</v>
      </c>
      <c r="L25" s="52">
        <f t="shared" si="7"/>
        <v>-0.33294522873914517</v>
      </c>
      <c r="N25" s="27">
        <f t="shared" ref="N25:N29" si="25">(H25/B25)*10</f>
        <v>2.4760360360360356</v>
      </c>
      <c r="O25" s="152">
        <f t="shared" ref="O25:O29" si="26">(I25/C25)*10</f>
        <v>2.4346337720592572</v>
      </c>
      <c r="P25" s="52">
        <f t="shared" ref="P25:P29" si="27">(O25-N25)/N25</f>
        <v>-1.672118796908165E-2</v>
      </c>
    </row>
    <row r="26" spans="1:16" ht="20.100000000000001" customHeight="1" x14ac:dyDescent="0.25">
      <c r="A26" s="8" t="s">
        <v>206</v>
      </c>
      <c r="B26" s="19">
        <v>144.35999999999999</v>
      </c>
      <c r="C26" s="140">
        <v>169.02999999999997</v>
      </c>
      <c r="D26" s="247">
        <f t="shared" si="2"/>
        <v>1.2595341922176905E-2</v>
      </c>
      <c r="E26" s="215">
        <f t="shared" si="3"/>
        <v>1.3944965935772135E-2</v>
      </c>
      <c r="F26" s="52">
        <f t="shared" si="4"/>
        <v>0.17089221390967019</v>
      </c>
      <c r="H26" s="19">
        <v>21.227999999999998</v>
      </c>
      <c r="I26" s="140">
        <v>39.130999999999993</v>
      </c>
      <c r="J26" s="247">
        <f t="shared" si="5"/>
        <v>3.4162560228651602E-3</v>
      </c>
      <c r="K26" s="215">
        <f t="shared" si="6"/>
        <v>7.0414070217930703E-3</v>
      </c>
      <c r="L26" s="52">
        <f t="shared" ref="L26:L30" si="28">(I26-H26)/H26</f>
        <v>0.84336725080082897</v>
      </c>
      <c r="N26" s="27">
        <f t="shared" si="25"/>
        <v>1.4704904405652535</v>
      </c>
      <c r="O26" s="152">
        <f t="shared" si="26"/>
        <v>2.3150328344080933</v>
      </c>
      <c r="P26" s="52">
        <f t="shared" si="27"/>
        <v>0.57432702079872033</v>
      </c>
    </row>
    <row r="27" spans="1:16" ht="20.100000000000001" customHeight="1" x14ac:dyDescent="0.25">
      <c r="A27" s="8" t="s">
        <v>204</v>
      </c>
      <c r="B27" s="19">
        <v>38.57</v>
      </c>
      <c r="C27" s="140">
        <v>48.96</v>
      </c>
      <c r="D27" s="247">
        <f t="shared" si="2"/>
        <v>3.3652143110166483E-3</v>
      </c>
      <c r="E27" s="215">
        <f t="shared" si="3"/>
        <v>4.0391973745217058E-3</v>
      </c>
      <c r="F27" s="52">
        <f t="shared" si="4"/>
        <v>0.26938034742027483</v>
      </c>
      <c r="H27" s="19">
        <v>28.279000000000003</v>
      </c>
      <c r="I27" s="140">
        <v>38.812999999999995</v>
      </c>
      <c r="J27" s="247">
        <f t="shared" si="5"/>
        <v>4.5509847404656065E-3</v>
      </c>
      <c r="K27" s="215">
        <f t="shared" si="6"/>
        <v>6.9841846806075608E-3</v>
      </c>
      <c r="L27" s="52">
        <f t="shared" si="28"/>
        <v>0.37250256373987733</v>
      </c>
      <c r="N27" s="27">
        <f t="shared" si="25"/>
        <v>7.3318641431164124</v>
      </c>
      <c r="O27" s="152">
        <f t="shared" si="26"/>
        <v>7.9274918300653585</v>
      </c>
      <c r="P27" s="52">
        <f t="shared" si="27"/>
        <v>8.1238232913543082E-2</v>
      </c>
    </row>
    <row r="28" spans="1:16" ht="20.100000000000001" customHeight="1" x14ac:dyDescent="0.25">
      <c r="A28" s="8" t="s">
        <v>201</v>
      </c>
      <c r="B28" s="19">
        <v>67.27</v>
      </c>
      <c r="C28" s="140">
        <v>119.59</v>
      </c>
      <c r="D28" s="247">
        <f t="shared" si="2"/>
        <v>5.8692757765644258E-3</v>
      </c>
      <c r="E28" s="215">
        <f t="shared" si="3"/>
        <v>9.8661685869904162E-3</v>
      </c>
      <c r="F28" s="52">
        <f t="shared" si="4"/>
        <v>0.77776126059164574</v>
      </c>
      <c r="H28" s="19">
        <v>28.759000000000007</v>
      </c>
      <c r="I28" s="140">
        <v>35.352000000000004</v>
      </c>
      <c r="J28" s="247">
        <f t="shared" si="5"/>
        <v>4.6282319088740897E-3</v>
      </c>
      <c r="K28" s="215">
        <f t="shared" si="6"/>
        <v>6.3613968729250136E-3</v>
      </c>
      <c r="L28" s="52">
        <f t="shared" si="28"/>
        <v>0.22924997392120708</v>
      </c>
      <c r="N28" s="27">
        <f t="shared" ref="N28" si="29">(H28/B28)*10</f>
        <v>4.2751598037758303</v>
      </c>
      <c r="O28" s="152">
        <f t="shared" ref="O28" si="30">(I28/C28)*10</f>
        <v>2.9561000083619033</v>
      </c>
      <c r="P28" s="52">
        <f t="shared" ref="P28" si="31">(O28-N28)/N28</f>
        <v>-0.30854046537603824</v>
      </c>
    </row>
    <row r="29" spans="1:16" ht="20.100000000000001" customHeight="1" x14ac:dyDescent="0.25">
      <c r="A29" s="8" t="s">
        <v>233</v>
      </c>
      <c r="B29" s="19">
        <v>66.31</v>
      </c>
      <c r="C29" s="140">
        <v>96.64</v>
      </c>
      <c r="D29" s="247">
        <f t="shared" si="2"/>
        <v>5.7855162292847796E-3</v>
      </c>
      <c r="E29" s="215">
        <f t="shared" si="3"/>
        <v>7.9727948176833673E-3</v>
      </c>
      <c r="F29" s="52">
        <f t="shared" si="4"/>
        <v>0.4573970743477605</v>
      </c>
      <c r="H29" s="19">
        <v>23.286000000000001</v>
      </c>
      <c r="I29" s="140">
        <v>25.96</v>
      </c>
      <c r="J29" s="247">
        <f t="shared" si="5"/>
        <v>3.7474532574165316E-3</v>
      </c>
      <c r="K29" s="215">
        <f t="shared" si="6"/>
        <v>4.671358418791959E-3</v>
      </c>
      <c r="L29" s="52">
        <f t="shared" si="28"/>
        <v>0.11483294683500814</v>
      </c>
      <c r="N29" s="27">
        <f t="shared" si="25"/>
        <v>3.5116875282762781</v>
      </c>
      <c r="O29" s="152">
        <f t="shared" si="26"/>
        <v>2.6862582781456954</v>
      </c>
      <c r="P29" s="52">
        <f t="shared" si="27"/>
        <v>-0.2350520208544144</v>
      </c>
    </row>
    <row r="30" spans="1:16" ht="20.100000000000001" customHeight="1" x14ac:dyDescent="0.25">
      <c r="A30" s="8" t="s">
        <v>175</v>
      </c>
      <c r="B30" s="19">
        <v>31.62</v>
      </c>
      <c r="C30" s="140">
        <v>42.680000000000007</v>
      </c>
      <c r="D30" s="247">
        <f t="shared" si="2"/>
        <v>2.7588300885233708E-3</v>
      </c>
      <c r="E30" s="215">
        <f t="shared" si="3"/>
        <v>3.5210977112864876E-3</v>
      </c>
      <c r="F30" s="52">
        <f t="shared" si="4"/>
        <v>0.34977862112586988</v>
      </c>
      <c r="H30" s="19">
        <v>19.401000000000007</v>
      </c>
      <c r="I30" s="140">
        <v>21.610999999999997</v>
      </c>
      <c r="J30" s="247">
        <f t="shared" si="5"/>
        <v>3.1222339881103733E-3</v>
      </c>
      <c r="K30" s="215">
        <f t="shared" si="6"/>
        <v>3.8887799225159093E-3</v>
      </c>
      <c r="L30" s="52">
        <f t="shared" si="28"/>
        <v>0.11391165403845108</v>
      </c>
      <c r="N30" s="27">
        <f t="shared" ref="N30" si="32">(H30/B30)*10</f>
        <v>6.1356736242884269</v>
      </c>
      <c r="O30" s="152">
        <f t="shared" ref="O30" si="33">(I30/C30)*10</f>
        <v>5.0634957825679461</v>
      </c>
      <c r="P30" s="52">
        <f t="shared" ref="P30" si="34">(O30-N30)/N30</f>
        <v>-0.1747449273501448</v>
      </c>
    </row>
    <row r="31" spans="1:16" ht="20.100000000000001" customHeight="1" x14ac:dyDescent="0.25">
      <c r="A31" s="8" t="s">
        <v>210</v>
      </c>
      <c r="B31" s="19">
        <v>230.3</v>
      </c>
      <c r="C31" s="140">
        <v>62.39</v>
      </c>
      <c r="D31" s="247">
        <f t="shared" si="2"/>
        <v>2.0093566394273635E-2</v>
      </c>
      <c r="E31" s="215">
        <f t="shared" si="3"/>
        <v>5.1471716543384236E-3</v>
      </c>
      <c r="F31" s="52">
        <f t="shared" si="4"/>
        <v>-0.72909248805905347</v>
      </c>
      <c r="H31" s="19">
        <v>81.942999999999998</v>
      </c>
      <c r="I31" s="140">
        <v>19.61</v>
      </c>
      <c r="J31" s="247">
        <f t="shared" si="5"/>
        <v>1.3187218168534005E-2</v>
      </c>
      <c r="K31" s="215">
        <f t="shared" si="6"/>
        <v>3.5287110397731244E-3</v>
      </c>
      <c r="L31" s="52">
        <f t="shared" si="7"/>
        <v>-0.76068730703049681</v>
      </c>
      <c r="N31" s="27">
        <f t="shared" si="15"/>
        <v>3.5580981328701689</v>
      </c>
      <c r="O31" s="152">
        <f t="shared" si="16"/>
        <v>3.1431319121654111</v>
      </c>
      <c r="P31" s="52">
        <f t="shared" si="17"/>
        <v>-0.11662585044275377</v>
      </c>
    </row>
    <row r="32" spans="1:16" ht="20.100000000000001" customHeight="1" thickBot="1" x14ac:dyDescent="0.3">
      <c r="A32" s="8" t="s">
        <v>17</v>
      </c>
      <c r="B32" s="19">
        <f>B33-SUM(B7:B31)</f>
        <v>688.26000000000204</v>
      </c>
      <c r="C32" s="140">
        <f>C33-SUM(C7:C31)</f>
        <v>544.15000000000509</v>
      </c>
      <c r="D32" s="247">
        <f t="shared" si="2"/>
        <v>6.0050360427802048E-2</v>
      </c>
      <c r="E32" s="215">
        <f t="shared" si="3"/>
        <v>4.4892345819975629E-2</v>
      </c>
      <c r="F32" s="52">
        <f t="shared" si="4"/>
        <v>-0.20938308197483002</v>
      </c>
      <c r="H32" s="19">
        <f>H33-SUM(H7:H31)</f>
        <v>315.88400000000092</v>
      </c>
      <c r="I32" s="140">
        <f>I33-SUM(I7:I31)</f>
        <v>247.39100000000144</v>
      </c>
      <c r="J32" s="247">
        <f t="shared" si="5"/>
        <v>5.0835717803219403E-2</v>
      </c>
      <c r="K32" s="215">
        <f t="shared" si="6"/>
        <v>4.4516642164228362E-2</v>
      </c>
      <c r="L32" s="52">
        <f t="shared" ref="L32:L33" si="35">(I32-H32)/H32</f>
        <v>-0.21682959567435919</v>
      </c>
      <c r="N32" s="27">
        <f t="shared" si="0"/>
        <v>4.5896027663964203</v>
      </c>
      <c r="O32" s="152">
        <f t="shared" si="1"/>
        <v>4.5463750804006082</v>
      </c>
      <c r="P32" s="52">
        <f t="shared" si="8"/>
        <v>-9.4186116306864565E-3</v>
      </c>
    </row>
    <row r="33" spans="1:16" ht="26.25" customHeight="1" thickBot="1" x14ac:dyDescent="0.3">
      <c r="A33" s="12" t="s">
        <v>18</v>
      </c>
      <c r="B33" s="17">
        <v>11461.380000000003</v>
      </c>
      <c r="C33" s="145">
        <v>12121.220000000003</v>
      </c>
      <c r="D33" s="243">
        <f>SUM(D7:D32)</f>
        <v>0.99999999999999978</v>
      </c>
      <c r="E33" s="244">
        <f>SUM(E7:E32)</f>
        <v>0.99999999999999978</v>
      </c>
      <c r="F33" s="57">
        <f t="shared" si="4"/>
        <v>5.7570728830210673E-2</v>
      </c>
      <c r="G33" s="1"/>
      <c r="H33" s="17">
        <v>6213.8200000000024</v>
      </c>
      <c r="I33" s="145">
        <v>5557.2700000000023</v>
      </c>
      <c r="J33" s="243">
        <f>SUM(J7:J32)</f>
        <v>0.99999999999999956</v>
      </c>
      <c r="K33" s="244">
        <f>SUM(K7:K32)</f>
        <v>1.0000000000000002</v>
      </c>
      <c r="L33" s="57">
        <f t="shared" si="35"/>
        <v>-0.10565964253872817</v>
      </c>
      <c r="N33" s="29">
        <f t="shared" si="0"/>
        <v>5.4215286466376655</v>
      </c>
      <c r="O33" s="146">
        <f t="shared" si="1"/>
        <v>4.5847447699159005</v>
      </c>
      <c r="P33" s="57">
        <f t="shared" si="8"/>
        <v>-0.15434463806452878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F37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176</v>
      </c>
      <c r="B39" s="39">
        <v>2330.7399999999998</v>
      </c>
      <c r="C39" s="147">
        <v>3231.7599999999998</v>
      </c>
      <c r="D39" s="247">
        <f t="shared" ref="D39:D55" si="36">B39/$B$56</f>
        <v>0.45422460414129123</v>
      </c>
      <c r="E39" s="246">
        <f t="shared" ref="E39:E55" si="37">C39/$C$56</f>
        <v>0.49820712279436041</v>
      </c>
      <c r="F39" s="52">
        <f>(C39-B39)/B39</f>
        <v>0.38658108583539996</v>
      </c>
      <c r="H39" s="39">
        <v>565.98900000000003</v>
      </c>
      <c r="I39" s="147">
        <v>779.9190000000001</v>
      </c>
      <c r="J39" s="247">
        <f t="shared" ref="J39:J55" si="38">H39/$H$56</f>
        <v>0.42383194961244092</v>
      </c>
      <c r="K39" s="246">
        <f t="shared" ref="K39:K55" si="39">I39/$I$56</f>
        <v>0.52130173203778629</v>
      </c>
      <c r="L39" s="52">
        <f>(I39-H39)/H39</f>
        <v>0.37797554369431219</v>
      </c>
      <c r="N39" s="27">
        <f t="shared" ref="N39:N56" si="40">(H39/B39)*10</f>
        <v>2.4283660983207054</v>
      </c>
      <c r="O39" s="151">
        <f t="shared" ref="O39:O56" si="41">(I39/C39)*10</f>
        <v>2.413294922890314</v>
      </c>
      <c r="P39" s="61">
        <f t="shared" si="8"/>
        <v>-6.2063028473398601E-3</v>
      </c>
    </row>
    <row r="40" spans="1:16" ht="20.100000000000001" customHeight="1" x14ac:dyDescent="0.25">
      <c r="A40" s="38" t="s">
        <v>173</v>
      </c>
      <c r="B40" s="19">
        <v>1704.38</v>
      </c>
      <c r="C40" s="140">
        <v>2084.98</v>
      </c>
      <c r="D40" s="247">
        <f t="shared" si="36"/>
        <v>0.33215688185140085</v>
      </c>
      <c r="E40" s="215">
        <f t="shared" si="37"/>
        <v>0.32141987241743991</v>
      </c>
      <c r="F40" s="52">
        <f t="shared" ref="F40:F56" si="42">(C40-B40)/B40</f>
        <v>0.22330700900034023</v>
      </c>
      <c r="H40" s="19">
        <v>392.64800000000002</v>
      </c>
      <c r="I40" s="140">
        <v>299.27199999999988</v>
      </c>
      <c r="J40" s="247">
        <f t="shared" si="38"/>
        <v>0.29402827148836053</v>
      </c>
      <c r="K40" s="215">
        <f t="shared" si="39"/>
        <v>0.20003489073918226</v>
      </c>
      <c r="L40" s="52">
        <f t="shared" ref="L40:L56" si="43">(I40-H40)/H40</f>
        <v>-0.2378109655467496</v>
      </c>
      <c r="N40" s="27">
        <f t="shared" si="40"/>
        <v>2.303758551496732</v>
      </c>
      <c r="O40" s="152">
        <f t="shared" si="41"/>
        <v>1.4353710826962363</v>
      </c>
      <c r="P40" s="52">
        <f t="shared" si="8"/>
        <v>-0.37694378529221823</v>
      </c>
    </row>
    <row r="41" spans="1:16" ht="20.100000000000001" customHeight="1" x14ac:dyDescent="0.25">
      <c r="A41" s="38" t="s">
        <v>171</v>
      </c>
      <c r="B41" s="19">
        <v>361.28999999999991</v>
      </c>
      <c r="C41" s="140">
        <v>480.01</v>
      </c>
      <c r="D41" s="247">
        <f t="shared" si="36"/>
        <v>7.0409744214372724E-2</v>
      </c>
      <c r="E41" s="215">
        <f t="shared" si="37"/>
        <v>7.3998193248422203E-2</v>
      </c>
      <c r="F41" s="52">
        <f t="shared" si="42"/>
        <v>0.32860029339311941</v>
      </c>
      <c r="H41" s="19">
        <v>90.830999999999989</v>
      </c>
      <c r="I41" s="140">
        <v>112.67400000000001</v>
      </c>
      <c r="J41" s="247">
        <f t="shared" si="38"/>
        <v>6.8017363968641817E-2</v>
      </c>
      <c r="K41" s="215">
        <f t="shared" si="39"/>
        <v>7.5311861046628598E-2</v>
      </c>
      <c r="L41" s="52">
        <f t="shared" si="43"/>
        <v>0.24047957195230726</v>
      </c>
      <c r="N41" s="27">
        <f t="shared" si="40"/>
        <v>2.5140745661380057</v>
      </c>
      <c r="O41" s="152">
        <f t="shared" si="41"/>
        <v>2.3473260973729717</v>
      </c>
      <c r="P41" s="52">
        <f t="shared" si="8"/>
        <v>-6.6325983728153529E-2</v>
      </c>
    </row>
    <row r="42" spans="1:16" ht="20.100000000000001" customHeight="1" x14ac:dyDescent="0.25">
      <c r="A42" s="38" t="s">
        <v>166</v>
      </c>
      <c r="B42" s="19">
        <v>346.71999999999997</v>
      </c>
      <c r="C42" s="140">
        <v>306.63</v>
      </c>
      <c r="D42" s="247">
        <f t="shared" si="36"/>
        <v>6.7570280146163231E-2</v>
      </c>
      <c r="E42" s="215">
        <f t="shared" si="37"/>
        <v>4.7269986033132025E-2</v>
      </c>
      <c r="F42" s="52">
        <f t="shared" ref="F42:F44" si="44">(C42-B42)/B42</f>
        <v>-0.11562644208583289</v>
      </c>
      <c r="H42" s="19">
        <v>88.759</v>
      </c>
      <c r="I42" s="140">
        <v>92.929999999999964</v>
      </c>
      <c r="J42" s="247">
        <f t="shared" si="38"/>
        <v>6.6465779397922295E-2</v>
      </c>
      <c r="K42" s="215">
        <f t="shared" si="39"/>
        <v>6.2114873414125638E-2</v>
      </c>
      <c r="L42" s="52">
        <f t="shared" ref="L42:L54" si="45">(I42-H42)/H42</f>
        <v>4.6992417670320349E-2</v>
      </c>
      <c r="N42" s="27">
        <f t="shared" si="40"/>
        <v>2.5599619289340101</v>
      </c>
      <c r="O42" s="152">
        <f t="shared" si="41"/>
        <v>3.0306884518801147</v>
      </c>
      <c r="P42" s="52">
        <f t="shared" ref="P42:P45" si="46">(O42-N42)/N42</f>
        <v>0.18388028260331166</v>
      </c>
    </row>
    <row r="43" spans="1:16" ht="20.100000000000001" customHeight="1" x14ac:dyDescent="0.25">
      <c r="A43" s="38" t="s">
        <v>183</v>
      </c>
      <c r="B43" s="19">
        <v>81.169999999999973</v>
      </c>
      <c r="C43" s="140">
        <v>77.09</v>
      </c>
      <c r="D43" s="247">
        <f t="shared" si="36"/>
        <v>1.5818757612667479E-2</v>
      </c>
      <c r="E43" s="215">
        <f t="shared" si="37"/>
        <v>1.1884170574614838E-2</v>
      </c>
      <c r="F43" s="52">
        <f t="shared" si="44"/>
        <v>-5.026487618578257E-2</v>
      </c>
      <c r="H43" s="19">
        <v>43.469000000000001</v>
      </c>
      <c r="I43" s="140">
        <v>43.402999999999992</v>
      </c>
      <c r="J43" s="247">
        <f t="shared" si="38"/>
        <v>3.2551076112262239E-2</v>
      </c>
      <c r="K43" s="215">
        <f t="shared" si="39"/>
        <v>2.9010780703683372E-2</v>
      </c>
      <c r="L43" s="52">
        <f t="shared" si="45"/>
        <v>-1.5183234028850355E-3</v>
      </c>
      <c r="N43" s="27">
        <f t="shared" si="40"/>
        <v>5.355303683626957</v>
      </c>
      <c r="O43" s="152">
        <f t="shared" si="41"/>
        <v>5.6301725256194048</v>
      </c>
      <c r="P43" s="52">
        <f t="shared" si="46"/>
        <v>5.132647151884559E-2</v>
      </c>
    </row>
    <row r="44" spans="1:16" ht="20.100000000000001" customHeight="1" x14ac:dyDescent="0.25">
      <c r="A44" s="38" t="s">
        <v>179</v>
      </c>
      <c r="B44" s="19">
        <v>17.000000000000004</v>
      </c>
      <c r="C44" s="140">
        <v>43.15</v>
      </c>
      <c r="D44" s="247">
        <f t="shared" si="36"/>
        <v>3.3130328867235098E-3</v>
      </c>
      <c r="E44" s="215">
        <f t="shared" si="37"/>
        <v>6.6519906640891196E-3</v>
      </c>
      <c r="F44" s="52">
        <f t="shared" si="44"/>
        <v>1.5382352941176465</v>
      </c>
      <c r="H44" s="19">
        <v>13.506</v>
      </c>
      <c r="I44" s="140">
        <v>42.332000000000008</v>
      </c>
      <c r="J44" s="247">
        <f t="shared" si="38"/>
        <v>1.0113755411263517E-2</v>
      </c>
      <c r="K44" s="215">
        <f t="shared" si="39"/>
        <v>2.8294918985976199E-2</v>
      </c>
      <c r="L44" s="52">
        <f t="shared" si="45"/>
        <v>2.1343106767362658</v>
      </c>
      <c r="N44" s="27">
        <f t="shared" si="40"/>
        <v>7.9447058823529391</v>
      </c>
      <c r="O44" s="152">
        <f t="shared" si="41"/>
        <v>9.8104287369640808</v>
      </c>
      <c r="P44" s="52">
        <f t="shared" si="46"/>
        <v>0.23483850531903908</v>
      </c>
    </row>
    <row r="45" spans="1:16" ht="20.100000000000001" customHeight="1" x14ac:dyDescent="0.25">
      <c r="A45" s="38" t="s">
        <v>175</v>
      </c>
      <c r="B45" s="19">
        <v>31.62</v>
      </c>
      <c r="C45" s="140">
        <v>42.680000000000007</v>
      </c>
      <c r="D45" s="247">
        <f t="shared" si="36"/>
        <v>6.1622411693057271E-3</v>
      </c>
      <c r="E45" s="215">
        <f t="shared" si="37"/>
        <v>6.5795356093470148E-3</v>
      </c>
      <c r="F45" s="52">
        <f t="shared" ref="F45:F54" si="47">(C45-B45)/B45</f>
        <v>0.34977862112586988</v>
      </c>
      <c r="H45" s="19">
        <v>19.401000000000007</v>
      </c>
      <c r="I45" s="140">
        <v>21.610999999999997</v>
      </c>
      <c r="J45" s="247">
        <f t="shared" si="38"/>
        <v>1.4528133328440955E-2</v>
      </c>
      <c r="K45" s="215">
        <f t="shared" si="39"/>
        <v>1.4444899702492946E-2</v>
      </c>
      <c r="L45" s="52">
        <f t="shared" si="45"/>
        <v>0.11391165403845108</v>
      </c>
      <c r="N45" s="27">
        <f t="shared" si="40"/>
        <v>6.1356736242884269</v>
      </c>
      <c r="O45" s="152">
        <f t="shared" si="41"/>
        <v>5.0634957825679461</v>
      </c>
      <c r="P45" s="52">
        <f t="shared" si="46"/>
        <v>-0.1747449273501448</v>
      </c>
    </row>
    <row r="46" spans="1:16" ht="20.100000000000001" customHeight="1" x14ac:dyDescent="0.25">
      <c r="A46" s="38" t="s">
        <v>184</v>
      </c>
      <c r="B46" s="19">
        <v>28.249999999999996</v>
      </c>
      <c r="C46" s="140">
        <v>42.120000000000005</v>
      </c>
      <c r="D46" s="247">
        <f t="shared" si="36"/>
        <v>5.5054811205846538E-3</v>
      </c>
      <c r="E46" s="215">
        <f t="shared" si="37"/>
        <v>6.4932061824202495E-3</v>
      </c>
      <c r="F46" s="52">
        <f t="shared" si="47"/>
        <v>0.49097345132743397</v>
      </c>
      <c r="H46" s="19">
        <v>21.939</v>
      </c>
      <c r="I46" s="140">
        <v>19.391999999999999</v>
      </c>
      <c r="J46" s="247">
        <f t="shared" si="38"/>
        <v>1.6428674660721922E-2</v>
      </c>
      <c r="K46" s="215">
        <f t="shared" si="39"/>
        <v>1.2961709084759764E-2</v>
      </c>
      <c r="L46" s="52">
        <f t="shared" si="45"/>
        <v>-0.11609462600847809</v>
      </c>
      <c r="N46" s="27">
        <f t="shared" ref="N46:N55" si="48">(H46/B46)*10</f>
        <v>7.7660176991150456</v>
      </c>
      <c r="O46" s="152">
        <f t="shared" ref="O46:O55" si="49">(I46/C46)*10</f>
        <v>4.6039886039886033</v>
      </c>
      <c r="P46" s="52">
        <f t="shared" ref="P46:P55" si="50">(O46-N46)/N46</f>
        <v>-0.40716223135658863</v>
      </c>
    </row>
    <row r="47" spans="1:16" ht="20.100000000000001" customHeight="1" x14ac:dyDescent="0.25">
      <c r="A47" s="38" t="s">
        <v>196</v>
      </c>
      <c r="B47" s="19">
        <v>22.509999999999998</v>
      </c>
      <c r="C47" s="140">
        <v>40.319999999999993</v>
      </c>
      <c r="D47" s="247">
        <f t="shared" si="36"/>
        <v>4.3868453105968342E-3</v>
      </c>
      <c r="E47" s="215">
        <f t="shared" si="37"/>
        <v>6.2157187387270746E-3</v>
      </c>
      <c r="F47" s="52">
        <f t="shared" si="47"/>
        <v>0.79120390937361162</v>
      </c>
      <c r="H47" s="19">
        <v>10.205000000000002</v>
      </c>
      <c r="I47" s="140">
        <v>15.048000000000002</v>
      </c>
      <c r="J47" s="247">
        <f t="shared" si="38"/>
        <v>7.6418535444946105E-3</v>
      </c>
      <c r="K47" s="215">
        <f t="shared" si="39"/>
        <v>1.0058157916020263E-2</v>
      </c>
      <c r="L47" s="52">
        <f t="shared" si="45"/>
        <v>0.47457128858402736</v>
      </c>
      <c r="N47" s="27">
        <f t="shared" si="48"/>
        <v>4.5335406486006233</v>
      </c>
      <c r="O47" s="152">
        <f t="shared" si="49"/>
        <v>3.7321428571428585</v>
      </c>
      <c r="P47" s="52">
        <f t="shared" si="50"/>
        <v>-0.17677084062434376</v>
      </c>
    </row>
    <row r="48" spans="1:16" ht="20.100000000000001" customHeight="1" x14ac:dyDescent="0.25">
      <c r="A48" s="38" t="s">
        <v>180</v>
      </c>
      <c r="B48" s="19">
        <v>43.069999999999993</v>
      </c>
      <c r="C48" s="140">
        <v>39.79</v>
      </c>
      <c r="D48" s="247">
        <f t="shared" si="36"/>
        <v>8.393666260657736E-3</v>
      </c>
      <c r="E48" s="215">
        <f t="shared" si="37"/>
        <v>6.1340141025285301E-3</v>
      </c>
      <c r="F48" s="52">
        <f t="shared" si="47"/>
        <v>-7.6155096354771176E-2</v>
      </c>
      <c r="H48" s="19">
        <v>15.601000000000003</v>
      </c>
      <c r="I48" s="140">
        <v>13.822000000000001</v>
      </c>
      <c r="J48" s="247">
        <f t="shared" si="38"/>
        <v>1.1682563169785439E-2</v>
      </c>
      <c r="K48" s="215">
        <f t="shared" si="39"/>
        <v>9.2386934287102662E-3</v>
      </c>
      <c r="L48" s="52">
        <f t="shared" ref="L48:L53" si="51">(I48-H48)/H48</f>
        <v>-0.11403115184924052</v>
      </c>
      <c r="N48" s="27">
        <f t="shared" ref="N48" si="52">(H48/B48)*10</f>
        <v>3.6222428604597177</v>
      </c>
      <c r="O48" s="152">
        <f t="shared" ref="O48" si="53">(I48/C48)*10</f>
        <v>3.4737371198793672</v>
      </c>
      <c r="P48" s="52">
        <f t="shared" ref="P48" si="54">(O48-N48)/N48</f>
        <v>-4.0998283743322185E-2</v>
      </c>
    </row>
    <row r="49" spans="1:16" ht="20.100000000000001" customHeight="1" x14ac:dyDescent="0.25">
      <c r="A49" s="38" t="s">
        <v>195</v>
      </c>
      <c r="B49" s="19">
        <v>17.59</v>
      </c>
      <c r="C49" s="140">
        <v>25.97</v>
      </c>
      <c r="D49" s="247">
        <f t="shared" si="36"/>
        <v>3.4280146163215603E-3</v>
      </c>
      <c r="E49" s="215">
        <f t="shared" si="37"/>
        <v>4.0035271737287239E-3</v>
      </c>
      <c r="F49" s="52">
        <f t="shared" si="47"/>
        <v>0.47640704945992035</v>
      </c>
      <c r="H49" s="19">
        <v>5.8879999999999999</v>
      </c>
      <c r="I49" s="140">
        <v>11.457000000000001</v>
      </c>
      <c r="J49" s="247">
        <f t="shared" si="38"/>
        <v>4.4091360774114897E-3</v>
      </c>
      <c r="K49" s="215">
        <f t="shared" si="39"/>
        <v>7.6579156860608821E-3</v>
      </c>
      <c r="L49" s="52">
        <f t="shared" si="51"/>
        <v>0.94582201086956541</v>
      </c>
      <c r="N49" s="27">
        <f t="shared" ref="N49:N50" si="55">(H49/B49)*10</f>
        <v>3.3473564525298465</v>
      </c>
      <c r="O49" s="152">
        <f t="shared" ref="O49:O50" si="56">(I49/C49)*10</f>
        <v>4.4116288024643824</v>
      </c>
      <c r="P49" s="52">
        <f t="shared" ref="P49:P50" si="57">(O49-N49)/N49</f>
        <v>0.3179441344318697</v>
      </c>
    </row>
    <row r="50" spans="1:16" ht="20.100000000000001" customHeight="1" x14ac:dyDescent="0.25">
      <c r="A50" s="38" t="s">
        <v>194</v>
      </c>
      <c r="B50" s="19">
        <v>41.510000000000005</v>
      </c>
      <c r="C50" s="140">
        <v>22.950000000000003</v>
      </c>
      <c r="D50" s="247">
        <f t="shared" si="36"/>
        <v>8.0896467722289932E-3</v>
      </c>
      <c r="E50" s="215">
        <f t="shared" si="37"/>
        <v>3.5379649070879562E-3</v>
      </c>
      <c r="F50" s="52">
        <f t="shared" si="47"/>
        <v>-0.44712117562033243</v>
      </c>
      <c r="H50" s="19">
        <v>20.904000000000003</v>
      </c>
      <c r="I50" s="140">
        <v>11.059999999999999</v>
      </c>
      <c r="J50" s="247">
        <f t="shared" si="38"/>
        <v>1.5653631209614438E-2</v>
      </c>
      <c r="K50" s="215">
        <f t="shared" si="39"/>
        <v>7.3925589148846416E-3</v>
      </c>
      <c r="L50" s="52">
        <f t="shared" si="51"/>
        <v>-0.47091465748182182</v>
      </c>
      <c r="N50" s="27">
        <f t="shared" si="55"/>
        <v>5.0358949650686577</v>
      </c>
      <c r="O50" s="152">
        <f t="shared" si="56"/>
        <v>4.8191721132897589</v>
      </c>
      <c r="P50" s="52">
        <f t="shared" si="57"/>
        <v>-4.303561795513821E-2</v>
      </c>
    </row>
    <row r="51" spans="1:16" ht="20.100000000000001" customHeight="1" x14ac:dyDescent="0.25">
      <c r="A51" s="38" t="s">
        <v>193</v>
      </c>
      <c r="B51" s="19">
        <v>4.7800000000000011</v>
      </c>
      <c r="C51" s="140">
        <v>12.26</v>
      </c>
      <c r="D51" s="247">
        <f t="shared" si="36"/>
        <v>9.3154689403166923E-4</v>
      </c>
      <c r="E51" s="215">
        <f t="shared" si="37"/>
        <v>1.8899978109323894E-3</v>
      </c>
      <c r="F51" s="52">
        <f t="shared" si="47"/>
        <v>1.564853556485355</v>
      </c>
      <c r="H51" s="19">
        <v>2.6989999999999998</v>
      </c>
      <c r="I51" s="140">
        <v>8.7899999999999991</v>
      </c>
      <c r="J51" s="247">
        <f t="shared" si="38"/>
        <v>2.0211036468976919E-3</v>
      </c>
      <c r="K51" s="215">
        <f t="shared" si="39"/>
        <v>5.8752796439273053E-3</v>
      </c>
      <c r="L51" s="52">
        <f t="shared" si="51"/>
        <v>2.2567617636161539</v>
      </c>
      <c r="N51" s="27">
        <f t="shared" ref="N51" si="58">(H51/B51)*10</f>
        <v>5.6464435146443499</v>
      </c>
      <c r="O51" s="152">
        <f t="shared" ref="O51" si="59">(I51/C51)*10</f>
        <v>7.169657422512234</v>
      </c>
      <c r="P51" s="52">
        <f t="shared" ref="P51" si="60">(O51-N51)/N51</f>
        <v>0.26976519005589061</v>
      </c>
    </row>
    <row r="52" spans="1:16" ht="20.100000000000001" customHeight="1" x14ac:dyDescent="0.25">
      <c r="A52" s="38" t="s">
        <v>174</v>
      </c>
      <c r="B52" s="19">
        <v>62.11</v>
      </c>
      <c r="C52" s="140">
        <v>14.109999999999998</v>
      </c>
      <c r="D52" s="247">
        <f t="shared" si="36"/>
        <v>1.2104263093788068E-2</v>
      </c>
      <c r="E52" s="215">
        <f t="shared" si="37"/>
        <v>2.1751932391725947E-3</v>
      </c>
      <c r="F52" s="52">
        <f t="shared" si="47"/>
        <v>-0.7728224118499436</v>
      </c>
      <c r="H52" s="19">
        <v>19.579000000000001</v>
      </c>
      <c r="I52" s="140">
        <v>7.0779999999999994</v>
      </c>
      <c r="J52" s="247">
        <f t="shared" si="38"/>
        <v>1.4661425825346394E-2</v>
      </c>
      <c r="K52" s="215">
        <f t="shared" si="39"/>
        <v>4.7309703435400993E-3</v>
      </c>
      <c r="L52" s="52">
        <f t="shared" si="51"/>
        <v>-0.63849021911231429</v>
      </c>
      <c r="N52" s="27">
        <f t="shared" ref="N52" si="61">(H52/B52)*10</f>
        <v>3.1523104170020932</v>
      </c>
      <c r="O52" s="152">
        <f t="shared" ref="O52" si="62">(I52/C52)*10</f>
        <v>5.0163004961020548</v>
      </c>
      <c r="P52" s="52">
        <f t="shared" ref="P52" si="63">(O52-N52)/N52</f>
        <v>0.59130917724551102</v>
      </c>
    </row>
    <row r="53" spans="1:16" ht="20.100000000000001" customHeight="1" x14ac:dyDescent="0.25">
      <c r="A53" s="38" t="s">
        <v>197</v>
      </c>
      <c r="B53" s="19">
        <v>6.57</v>
      </c>
      <c r="C53" s="140">
        <v>7.8399999999999981</v>
      </c>
      <c r="D53" s="247">
        <f t="shared" si="36"/>
        <v>1.2803897685749091E-3</v>
      </c>
      <c r="E53" s="215">
        <f t="shared" si="37"/>
        <v>1.2086119769747089E-3</v>
      </c>
      <c r="F53" s="52">
        <f t="shared" si="47"/>
        <v>0.19330289193302858</v>
      </c>
      <c r="H53" s="19">
        <v>5.2159999999999993</v>
      </c>
      <c r="I53" s="140">
        <v>4.5950000000000006</v>
      </c>
      <c r="J53" s="247">
        <f t="shared" si="38"/>
        <v>3.9059194598808303E-3</v>
      </c>
      <c r="K53" s="215">
        <f t="shared" si="39"/>
        <v>3.071320814999542E-3</v>
      </c>
      <c r="L53" s="52">
        <f t="shared" si="51"/>
        <v>-0.11905674846625743</v>
      </c>
      <c r="N53" s="27">
        <f t="shared" ref="N53" si="64">(H53/B53)*10</f>
        <v>7.9391171993911698</v>
      </c>
      <c r="O53" s="152">
        <f t="shared" ref="O53" si="65">(I53/C53)*10</f>
        <v>5.8609693877551035</v>
      </c>
      <c r="P53" s="52">
        <f t="shared" ref="P53" si="66">(O53-N53)/N53</f>
        <v>-0.26176056599787118</v>
      </c>
    </row>
    <row r="54" spans="1:16" ht="20.100000000000001" customHeight="1" x14ac:dyDescent="0.25">
      <c r="A54" s="38" t="s">
        <v>185</v>
      </c>
      <c r="B54" s="19">
        <v>13.99</v>
      </c>
      <c r="C54" s="140">
        <v>3.3699999999999997</v>
      </c>
      <c r="D54" s="247">
        <f t="shared" si="36"/>
        <v>2.7264311814859938E-3</v>
      </c>
      <c r="E54" s="215">
        <f t="shared" si="37"/>
        <v>5.1951815846999609E-4</v>
      </c>
      <c r="F54" s="52">
        <f t="shared" si="47"/>
        <v>-0.75911365260900654</v>
      </c>
      <c r="H54" s="19">
        <v>6.8560000000000008</v>
      </c>
      <c r="I54" s="140">
        <v>2.6109999999999998</v>
      </c>
      <c r="J54" s="247">
        <f t="shared" si="38"/>
        <v>5.1340076336163689E-3</v>
      </c>
      <c r="K54" s="215">
        <f t="shared" si="39"/>
        <v>1.7452053640835262E-3</v>
      </c>
      <c r="L54" s="52">
        <f t="shared" si="45"/>
        <v>-0.61916569428238044</v>
      </c>
      <c r="N54" s="27">
        <f t="shared" ref="N54" si="67">(H54/B54)*10</f>
        <v>4.9006433166547536</v>
      </c>
      <c r="O54" s="152">
        <f t="shared" ref="O54" si="68">(I54/C54)*10</f>
        <v>7.7477744807121667</v>
      </c>
      <c r="P54" s="52">
        <f t="shared" ref="P54" si="69">(O54-N54)/N54</f>
        <v>0.58097090118382744</v>
      </c>
    </row>
    <row r="55" spans="1:16" ht="20.100000000000001" customHeight="1" thickBot="1" x14ac:dyDescent="0.3">
      <c r="A55" s="8" t="s">
        <v>17</v>
      </c>
      <c r="B55" s="19">
        <f>B56-SUM(B39:B54)</f>
        <v>17.949999999998909</v>
      </c>
      <c r="C55" s="140">
        <f>C56-SUM(C39:C54)</f>
        <v>11.749999999997272</v>
      </c>
      <c r="D55" s="247">
        <f t="shared" si="36"/>
        <v>3.4981729598049043E-3</v>
      </c>
      <c r="E55" s="215">
        <f t="shared" si="37"/>
        <v>1.8113763685522364E-3</v>
      </c>
      <c r="F55" s="52">
        <f t="shared" ref="F55" si="70">(C55-B55)/B55</f>
        <v>-0.34540389972156066</v>
      </c>
      <c r="H55" s="19">
        <f>H56-SUM(H39:H54)</f>
        <v>11.918999999999642</v>
      </c>
      <c r="I55" s="140">
        <f>I56-SUM(I39:I54)</f>
        <v>10.104999999999791</v>
      </c>
      <c r="J55" s="247">
        <f t="shared" si="38"/>
        <v>8.9253554528984317E-3</v>
      </c>
      <c r="K55" s="215">
        <f t="shared" si="39"/>
        <v>6.7542321731381347E-3</v>
      </c>
      <c r="L55" s="52">
        <f t="shared" ref="L55" si="71">(I55-H55)/H55</f>
        <v>-0.15219397600469045</v>
      </c>
      <c r="N55" s="27">
        <f t="shared" si="48"/>
        <v>6.6401114206130174</v>
      </c>
      <c r="O55" s="152">
        <f t="shared" si="49"/>
        <v>8.6000000000018204</v>
      </c>
      <c r="P55" s="52">
        <f t="shared" si="50"/>
        <v>0.29515898984837596</v>
      </c>
    </row>
    <row r="56" spans="1:16" ht="26.25" customHeight="1" thickBot="1" x14ac:dyDescent="0.3">
      <c r="A56" s="12" t="s">
        <v>18</v>
      </c>
      <c r="B56" s="17">
        <v>5131.2499999999982</v>
      </c>
      <c r="C56" s="145">
        <v>6486.779999999997</v>
      </c>
      <c r="D56" s="253">
        <f>SUM(D39:D55)</f>
        <v>1.0000000000000002</v>
      </c>
      <c r="E56" s="254">
        <f>SUM(E39:E55)</f>
        <v>0.99999999999999989</v>
      </c>
      <c r="F56" s="57">
        <f t="shared" si="42"/>
        <v>0.26417149817295965</v>
      </c>
      <c r="G56" s="1"/>
      <c r="H56" s="17">
        <v>1335.4089999999999</v>
      </c>
      <c r="I56" s="145">
        <v>1496.0990000000002</v>
      </c>
      <c r="J56" s="253">
        <f>SUM(J39:J55)</f>
        <v>0.99999999999999967</v>
      </c>
      <c r="K56" s="254">
        <f>SUM(K39:K55)</f>
        <v>0.99999999999999967</v>
      </c>
      <c r="L56" s="57">
        <f t="shared" si="43"/>
        <v>0.12033017599851453</v>
      </c>
      <c r="M56" s="1"/>
      <c r="N56" s="29">
        <f t="shared" si="40"/>
        <v>2.6025023142509141</v>
      </c>
      <c r="O56" s="146">
        <f t="shared" si="41"/>
        <v>2.3063815945661807</v>
      </c>
      <c r="P56" s="57">
        <f t="shared" si="8"/>
        <v>-0.11378307641196723</v>
      </c>
    </row>
    <row r="58" spans="1:16" ht="15.75" thickBot="1" x14ac:dyDescent="0.3"/>
    <row r="59" spans="1:16" x14ac:dyDescent="0.25">
      <c r="A59" s="380" t="s">
        <v>15</v>
      </c>
      <c r="B59" s="368" t="s">
        <v>1</v>
      </c>
      <c r="C59" s="366"/>
      <c r="D59" s="368" t="s">
        <v>104</v>
      </c>
      <c r="E59" s="366"/>
      <c r="F59" s="130" t="s">
        <v>0</v>
      </c>
      <c r="H59" s="378" t="s">
        <v>19</v>
      </c>
      <c r="I59" s="379"/>
      <c r="J59" s="368" t="s">
        <v>104</v>
      </c>
      <c r="K59" s="369"/>
      <c r="L59" s="130" t="s">
        <v>0</v>
      </c>
      <c r="N59" s="376" t="s">
        <v>22</v>
      </c>
      <c r="O59" s="366"/>
      <c r="P59" s="130" t="s">
        <v>0</v>
      </c>
    </row>
    <row r="60" spans="1:16" x14ac:dyDescent="0.25">
      <c r="A60" s="381"/>
      <c r="B60" s="371" t="str">
        <f>B5</f>
        <v>jan-jun</v>
      </c>
      <c r="C60" s="373"/>
      <c r="D60" s="371" t="str">
        <f>B5</f>
        <v>jan-jun</v>
      </c>
      <c r="E60" s="373"/>
      <c r="F60" s="131" t="str">
        <f>F37</f>
        <v>2025/2024</v>
      </c>
      <c r="H60" s="374" t="str">
        <f>B5</f>
        <v>jan-jun</v>
      </c>
      <c r="I60" s="373"/>
      <c r="J60" s="371" t="str">
        <f>B5</f>
        <v>jan-jun</v>
      </c>
      <c r="K60" s="372"/>
      <c r="L60" s="131" t="str">
        <f>L37</f>
        <v>2025/2024</v>
      </c>
      <c r="N60" s="374" t="str">
        <f>B5</f>
        <v>jan-jun</v>
      </c>
      <c r="O60" s="372"/>
      <c r="P60" s="131" t="str">
        <f>P37</f>
        <v>2025/2024</v>
      </c>
    </row>
    <row r="61" spans="1:16" ht="19.5" customHeight="1" thickBot="1" x14ac:dyDescent="0.3">
      <c r="A61" s="382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172</v>
      </c>
      <c r="B62" s="39">
        <v>360.81</v>
      </c>
      <c r="C62" s="147">
        <v>984.95999999999981</v>
      </c>
      <c r="D62" s="247">
        <f t="shared" ref="D62:D83" si="72">B62/$B$84</f>
        <v>5.6998829407926811E-2</v>
      </c>
      <c r="E62" s="246">
        <f t="shared" ref="E62:E83" si="73">C62/$C$84</f>
        <v>0.17481062891786933</v>
      </c>
      <c r="F62" s="52">
        <f t="shared" ref="F62:F83" si="74">(C62-B62)/B62</f>
        <v>1.7298578199052128</v>
      </c>
      <c r="H62" s="19">
        <v>255.43899999999994</v>
      </c>
      <c r="I62" s="147">
        <v>960.40500000000009</v>
      </c>
      <c r="J62" s="245">
        <f t="shared" ref="J62:J84" si="75">H62/$H$84</f>
        <v>5.2361106926005194E-2</v>
      </c>
      <c r="K62" s="246">
        <f t="shared" ref="K62:K84" si="76">I62/$I$84</f>
        <v>0.23648474787198076</v>
      </c>
      <c r="L62" s="52">
        <f t="shared" ref="L62:L81" si="77">(I62-H62)/H62</f>
        <v>2.759821327205322</v>
      </c>
      <c r="N62" s="40">
        <f t="shared" ref="N62" si="78">(H62/B62)*10</f>
        <v>7.0795986807460975</v>
      </c>
      <c r="O62" s="143">
        <f t="shared" ref="O62" si="79">(I62/C62)*10</f>
        <v>9.7507005360623804</v>
      </c>
      <c r="P62" s="52">
        <f t="shared" ref="P62" si="80">(O62-N62)/N62</f>
        <v>0.37729565979222757</v>
      </c>
    </row>
    <row r="63" spans="1:16" ht="20.100000000000001" customHeight="1" x14ac:dyDescent="0.25">
      <c r="A63" s="38" t="s">
        <v>178</v>
      </c>
      <c r="B63" s="19">
        <v>1896.19</v>
      </c>
      <c r="C63" s="140">
        <v>969.99999999999977</v>
      </c>
      <c r="D63" s="247">
        <f t="shared" si="72"/>
        <v>0.29954993025419679</v>
      </c>
      <c r="E63" s="215">
        <f t="shared" si="73"/>
        <v>0.17215552920964633</v>
      </c>
      <c r="F63" s="52">
        <f t="shared" si="74"/>
        <v>-0.48844788760619995</v>
      </c>
      <c r="H63" s="19">
        <v>1879.021</v>
      </c>
      <c r="I63" s="140">
        <v>673.63700000000006</v>
      </c>
      <c r="J63" s="214">
        <f t="shared" si="75"/>
        <v>0.38517070414936339</v>
      </c>
      <c r="K63" s="215">
        <f t="shared" si="76"/>
        <v>0.16587260176929267</v>
      </c>
      <c r="L63" s="52">
        <f t="shared" si="77"/>
        <v>-0.64149575763123456</v>
      </c>
      <c r="N63" s="40">
        <f t="shared" ref="N63:N64" si="81">(H63/B63)*10</f>
        <v>9.9094552761062964</v>
      </c>
      <c r="O63" s="143">
        <f t="shared" ref="O63:O64" si="82">(I63/C63)*10</f>
        <v>6.9447113402061875</v>
      </c>
      <c r="P63" s="52">
        <f t="shared" si="8"/>
        <v>-0.29918334088945403</v>
      </c>
    </row>
    <row r="64" spans="1:16" ht="20.100000000000001" customHeight="1" x14ac:dyDescent="0.25">
      <c r="A64" s="38" t="s">
        <v>168</v>
      </c>
      <c r="B64" s="19">
        <v>379.17999999999995</v>
      </c>
      <c r="C64" s="140">
        <v>357.31999999999994</v>
      </c>
      <c r="D64" s="247">
        <f t="shared" si="72"/>
        <v>5.9900823521791761E-2</v>
      </c>
      <c r="E64" s="215">
        <f t="shared" si="73"/>
        <v>6.3417127522877148E-2</v>
      </c>
      <c r="F64" s="52">
        <f t="shared" si="74"/>
        <v>-5.7650719974682255E-2</v>
      </c>
      <c r="H64" s="19">
        <v>609.53500000000008</v>
      </c>
      <c r="I64" s="140">
        <v>478.68</v>
      </c>
      <c r="J64" s="214">
        <f t="shared" si="75"/>
        <v>0.12494539717953244</v>
      </c>
      <c r="K64" s="215">
        <f t="shared" si="76"/>
        <v>0.11786748206367079</v>
      </c>
      <c r="L64" s="52">
        <f t="shared" si="77"/>
        <v>-0.21468004298358595</v>
      </c>
      <c r="N64" s="40">
        <f t="shared" si="81"/>
        <v>16.075083074001796</v>
      </c>
      <c r="O64" s="143">
        <f t="shared" si="82"/>
        <v>13.39639538788761</v>
      </c>
      <c r="P64" s="52">
        <f t="shared" si="8"/>
        <v>-0.1666360088954329</v>
      </c>
    </row>
    <row r="65" spans="1:16" ht="20.100000000000001" customHeight="1" x14ac:dyDescent="0.25">
      <c r="A65" s="38" t="s">
        <v>167</v>
      </c>
      <c r="B65" s="19">
        <v>970.39</v>
      </c>
      <c r="C65" s="140">
        <v>738.82</v>
      </c>
      <c r="D65" s="247">
        <f t="shared" si="72"/>
        <v>0.15329700969806295</v>
      </c>
      <c r="E65" s="215">
        <f t="shared" si="73"/>
        <v>0.13112571968110406</v>
      </c>
      <c r="F65" s="52">
        <f t="shared" si="74"/>
        <v>-0.23863601232494144</v>
      </c>
      <c r="H65" s="19">
        <v>691.99699999999996</v>
      </c>
      <c r="I65" s="140">
        <v>442.55999999999995</v>
      </c>
      <c r="J65" s="214">
        <f t="shared" si="75"/>
        <v>0.14184885201349373</v>
      </c>
      <c r="K65" s="215">
        <f t="shared" si="76"/>
        <v>0.10897349557553718</v>
      </c>
      <c r="L65" s="52">
        <f t="shared" si="77"/>
        <v>-0.36045965517191553</v>
      </c>
      <c r="N65" s="40">
        <f t="shared" ref="N65:N67" si="83">(H65/B65)*10</f>
        <v>7.1311225383608647</v>
      </c>
      <c r="O65" s="143">
        <f t="shared" ref="O65:O67" si="84">(I65/C65)*10</f>
        <v>5.9900923093581646</v>
      </c>
      <c r="P65" s="52">
        <f t="shared" ref="P65:P67" si="85">(O65-N65)/N65</f>
        <v>-0.16000709886342429</v>
      </c>
    </row>
    <row r="66" spans="1:16" ht="20.100000000000001" customHeight="1" x14ac:dyDescent="0.25">
      <c r="A66" s="38" t="s">
        <v>181</v>
      </c>
      <c r="B66" s="19">
        <v>51.210000000000008</v>
      </c>
      <c r="C66" s="140">
        <v>66.22</v>
      </c>
      <c r="D66" s="247">
        <f t="shared" si="72"/>
        <v>8.0898812504640455E-3</v>
      </c>
      <c r="E66" s="215">
        <f t="shared" si="73"/>
        <v>1.1752720767281219E-2</v>
      </c>
      <c r="F66" s="52">
        <f>(C65-B65)/B65</f>
        <v>-0.23863601232494144</v>
      </c>
      <c r="H66" s="19">
        <v>254.07200000000003</v>
      </c>
      <c r="I66" s="140">
        <v>347.64</v>
      </c>
      <c r="J66" s="214">
        <f t="shared" si="75"/>
        <v>5.2080892733310097E-2</v>
      </c>
      <c r="K66" s="215">
        <f t="shared" si="76"/>
        <v>8.5600926432302396E-2</v>
      </c>
      <c r="L66" s="52">
        <f t="shared" si="77"/>
        <v>0.3682735602506374</v>
      </c>
      <c r="N66" s="40">
        <f t="shared" ref="N66" si="86">(H66/B66)*10</f>
        <v>49.613747314977545</v>
      </c>
      <c r="O66" s="143">
        <f t="shared" ref="O66" si="87">(I66/C66)*10</f>
        <v>52.497734823316222</v>
      </c>
      <c r="P66" s="52">
        <f t="shared" ref="P66" si="88">(O66-N66)/N66</f>
        <v>5.8128798254834718E-2</v>
      </c>
    </row>
    <row r="67" spans="1:16" ht="20.100000000000001" customHeight="1" x14ac:dyDescent="0.25">
      <c r="A67" s="38" t="s">
        <v>170</v>
      </c>
      <c r="B67" s="19">
        <v>310.28000000000003</v>
      </c>
      <c r="C67" s="140">
        <v>436.44</v>
      </c>
      <c r="D67" s="247">
        <f t="shared" si="72"/>
        <v>4.9016370911813788E-2</v>
      </c>
      <c r="E67" s="215">
        <f t="shared" si="73"/>
        <v>7.7459339348719652E-2</v>
      </c>
      <c r="F67" s="52">
        <f t="shared" si="74"/>
        <v>0.40660048988010816</v>
      </c>
      <c r="H67" s="19">
        <v>141.58600000000001</v>
      </c>
      <c r="I67" s="140">
        <v>189.95900000000006</v>
      </c>
      <c r="J67" s="214">
        <f t="shared" si="75"/>
        <v>2.9022974898998879E-2</v>
      </c>
      <c r="K67" s="215">
        <f t="shared" si="76"/>
        <v>4.6774440179938259E-2</v>
      </c>
      <c r="L67" s="52">
        <f t="shared" si="77"/>
        <v>0.34165101069314791</v>
      </c>
      <c r="N67" s="40">
        <f t="shared" si="83"/>
        <v>4.5631687508057244</v>
      </c>
      <c r="O67" s="143">
        <f t="shared" si="84"/>
        <v>4.3524654018880042</v>
      </c>
      <c r="P67" s="52">
        <f t="shared" si="85"/>
        <v>-4.6174787833677199E-2</v>
      </c>
    </row>
    <row r="68" spans="1:16" ht="20.100000000000001" customHeight="1" x14ac:dyDescent="0.25">
      <c r="A68" s="38" t="s">
        <v>182</v>
      </c>
      <c r="B68" s="19">
        <v>83.389999999999986</v>
      </c>
      <c r="C68" s="140">
        <v>278.14</v>
      </c>
      <c r="D68" s="247">
        <f t="shared" si="72"/>
        <v>1.3173505125487142E-2</v>
      </c>
      <c r="E68" s="215">
        <f t="shared" si="73"/>
        <v>4.9364266901413441E-2</v>
      </c>
      <c r="F68" s="52">
        <f t="shared" si="74"/>
        <v>2.3354119198944723</v>
      </c>
      <c r="H68" s="19">
        <v>55.895999999999987</v>
      </c>
      <c r="I68" s="140">
        <v>161.73599999999999</v>
      </c>
      <c r="J68" s="214">
        <f t="shared" si="75"/>
        <v>1.1457829198892834E-2</v>
      </c>
      <c r="K68" s="215">
        <f t="shared" si="76"/>
        <v>3.9824966739888563E-2</v>
      </c>
      <c r="L68" s="52">
        <f t="shared" si="77"/>
        <v>1.8935165306998718</v>
      </c>
      <c r="N68" s="40">
        <f t="shared" ref="N68:N69" si="89">(H68/B68)*10</f>
        <v>6.7029619858496217</v>
      </c>
      <c r="O68" s="143">
        <f t="shared" ref="O68:O69" si="90">(I68/C68)*10</f>
        <v>5.8149133529877037</v>
      </c>
      <c r="P68" s="52">
        <f t="shared" ref="P68:P69" si="91">(O68-N68)/N68</f>
        <v>-0.13248600167159608</v>
      </c>
    </row>
    <row r="69" spans="1:16" ht="20.100000000000001" customHeight="1" x14ac:dyDescent="0.25">
      <c r="A69" s="38" t="s">
        <v>177</v>
      </c>
      <c r="B69" s="19">
        <v>196.64000000000001</v>
      </c>
      <c r="C69" s="140">
        <v>180.22</v>
      </c>
      <c r="D69" s="247">
        <f t="shared" si="72"/>
        <v>3.1064132964093924E-2</v>
      </c>
      <c r="E69" s="215">
        <f t="shared" si="73"/>
        <v>3.1985432447590174E-2</v>
      </c>
      <c r="F69" s="52">
        <f t="shared" si="74"/>
        <v>-8.3502847843775499E-2</v>
      </c>
      <c r="H69" s="19">
        <v>137.69199999999998</v>
      </c>
      <c r="I69" s="140">
        <v>122.723</v>
      </c>
      <c r="J69" s="214">
        <f t="shared" si="75"/>
        <v>2.8224764170136543E-2</v>
      </c>
      <c r="K69" s="215">
        <f t="shared" si="76"/>
        <v>3.0218624135748037E-2</v>
      </c>
      <c r="L69" s="52">
        <f t="shared" si="77"/>
        <v>-0.10871365075676134</v>
      </c>
      <c r="N69" s="40">
        <f t="shared" si="89"/>
        <v>7.0022375915378348</v>
      </c>
      <c r="O69" s="143">
        <f t="shared" si="90"/>
        <v>6.8096215736322279</v>
      </c>
      <c r="P69" s="52">
        <f t="shared" si="91"/>
        <v>-2.7507780961100532E-2</v>
      </c>
    </row>
    <row r="70" spans="1:16" ht="20.100000000000001" customHeight="1" x14ac:dyDescent="0.25">
      <c r="A70" s="38" t="s">
        <v>169</v>
      </c>
      <c r="B70" s="19">
        <v>460.2</v>
      </c>
      <c r="C70" s="140">
        <v>210.27999999999997</v>
      </c>
      <c r="D70" s="247">
        <f t="shared" si="72"/>
        <v>7.2699928753437865E-2</v>
      </c>
      <c r="E70" s="215">
        <f t="shared" si="73"/>
        <v>3.7320479053819001E-2</v>
      </c>
      <c r="F70" s="52">
        <f t="shared" si="74"/>
        <v>-0.54306823120382453</v>
      </c>
      <c r="H70" s="19">
        <v>220.31900000000002</v>
      </c>
      <c r="I70" s="140">
        <v>121.41199999999999</v>
      </c>
      <c r="J70" s="214">
        <f t="shared" si="75"/>
        <v>4.5162041492608967E-2</v>
      </c>
      <c r="K70" s="215">
        <f t="shared" si="76"/>
        <v>2.9895810838795014E-2</v>
      </c>
      <c r="L70" s="52">
        <f t="shared" si="77"/>
        <v>-0.44892632954942613</v>
      </c>
      <c r="N70" s="40">
        <f t="shared" ref="N70:N71" si="92">(H70/B70)*10</f>
        <v>4.7874619730551942</v>
      </c>
      <c r="O70" s="143">
        <f t="shared" ref="O70:O71" si="93">(I70/C70)*10</f>
        <v>5.7738253756895572</v>
      </c>
      <c r="P70" s="52">
        <f t="shared" ref="P70:P71" si="94">(O70-N70)/N70</f>
        <v>0.20603054565985404</v>
      </c>
    </row>
    <row r="71" spans="1:16" ht="20.100000000000001" customHeight="1" x14ac:dyDescent="0.25">
      <c r="A71" s="38" t="s">
        <v>186</v>
      </c>
      <c r="B71" s="19">
        <v>183.39000000000001</v>
      </c>
      <c r="C71" s="140">
        <v>254.73999999999995</v>
      </c>
      <c r="D71" s="247">
        <f t="shared" si="72"/>
        <v>2.8970969000636618E-2</v>
      </c>
      <c r="E71" s="215">
        <f t="shared" si="73"/>
        <v>4.5211236609139491E-2</v>
      </c>
      <c r="F71" s="52">
        <f t="shared" si="74"/>
        <v>0.38906156278968279</v>
      </c>
      <c r="H71" s="19">
        <v>98.911000000000016</v>
      </c>
      <c r="I71" s="140">
        <v>120.212</v>
      </c>
      <c r="J71" s="214">
        <f t="shared" si="75"/>
        <v>2.0275249461351251E-2</v>
      </c>
      <c r="K71" s="215">
        <f t="shared" si="76"/>
        <v>2.960032956011948E-2</v>
      </c>
      <c r="L71" s="52">
        <f t="shared" si="77"/>
        <v>0.21535521832758728</v>
      </c>
      <c r="N71" s="40">
        <f t="shared" si="92"/>
        <v>5.3934783794100003</v>
      </c>
      <c r="O71" s="143">
        <f t="shared" si="93"/>
        <v>4.7190076156080716</v>
      </c>
      <c r="P71" s="52">
        <f t="shared" si="94"/>
        <v>-0.12505302076981906</v>
      </c>
    </row>
    <row r="72" spans="1:16" ht="20.100000000000001" customHeight="1" x14ac:dyDescent="0.25">
      <c r="A72" s="38" t="s">
        <v>188</v>
      </c>
      <c r="B72" s="19">
        <v>203.79000000000002</v>
      </c>
      <c r="C72" s="140">
        <v>158.24</v>
      </c>
      <c r="D72" s="247">
        <f t="shared" si="72"/>
        <v>3.2193651631167115E-2</v>
      </c>
      <c r="E72" s="215">
        <f t="shared" si="73"/>
        <v>2.8084423651684995E-2</v>
      </c>
      <c r="F72" s="52">
        <f t="shared" si="74"/>
        <v>-0.22351440208057316</v>
      </c>
      <c r="H72" s="19">
        <v>60.564000000000007</v>
      </c>
      <c r="I72" s="140">
        <v>57.114000000000011</v>
      </c>
      <c r="J72" s="214">
        <f t="shared" si="75"/>
        <v>1.2414698146589126E-2</v>
      </c>
      <c r="K72" s="215">
        <f t="shared" si="76"/>
        <v>1.4063431458562077E-2</v>
      </c>
      <c r="L72" s="52">
        <f t="shared" si="77"/>
        <v>-5.6964533386169927E-2</v>
      </c>
      <c r="N72" s="40">
        <f t="shared" ref="N72:N73" si="95">(H72/B72)*10</f>
        <v>2.971882820550567</v>
      </c>
      <c r="O72" s="143">
        <f t="shared" ref="O72:O73" si="96">(I72/C72)*10</f>
        <v>3.6093276036400406</v>
      </c>
      <c r="P72" s="52">
        <f t="shared" ref="P72:P73" si="97">(O72-N72)/N72</f>
        <v>0.21449189674691865</v>
      </c>
    </row>
    <row r="73" spans="1:16" ht="20.100000000000001" customHeight="1" x14ac:dyDescent="0.25">
      <c r="A73" s="38" t="s">
        <v>232</v>
      </c>
      <c r="B73" s="19">
        <v>8.1699999999999982</v>
      </c>
      <c r="C73" s="140">
        <v>9.3500000000000014</v>
      </c>
      <c r="D73" s="247">
        <f t="shared" si="72"/>
        <v>1.2906527985997115E-3</v>
      </c>
      <c r="E73" s="215">
        <f t="shared" si="73"/>
        <v>1.659437317639375E-3</v>
      </c>
      <c r="F73" s="52">
        <f t="shared" si="74"/>
        <v>0.14443084455324401</v>
      </c>
      <c r="H73" s="19">
        <v>32.966999999999999</v>
      </c>
      <c r="I73" s="140">
        <v>41.544000000000004</v>
      </c>
      <c r="J73" s="214">
        <f t="shared" si="75"/>
        <v>6.7577332045208978E-3</v>
      </c>
      <c r="K73" s="215">
        <f t="shared" si="76"/>
        <v>1.0229561867747013E-2</v>
      </c>
      <c r="L73" s="52">
        <f t="shared" si="77"/>
        <v>0.26016926016926034</v>
      </c>
      <c r="N73" s="40">
        <f t="shared" si="95"/>
        <v>40.351285189718489</v>
      </c>
      <c r="O73" s="143">
        <f t="shared" si="96"/>
        <v>44.432085561497331</v>
      </c>
      <c r="P73" s="52">
        <f t="shared" si="97"/>
        <v>0.10113185621207006</v>
      </c>
    </row>
    <row r="74" spans="1:16" ht="20.100000000000001" customHeight="1" x14ac:dyDescent="0.25">
      <c r="A74" s="38" t="s">
        <v>211</v>
      </c>
      <c r="B74" s="19">
        <v>249.75000000000003</v>
      </c>
      <c r="C74" s="140">
        <v>169.43</v>
      </c>
      <c r="D74" s="247">
        <f t="shared" si="72"/>
        <v>3.9454166028185814E-2</v>
      </c>
      <c r="E74" s="215">
        <f t="shared" si="73"/>
        <v>3.0070424035041635E-2</v>
      </c>
      <c r="F74" s="52">
        <f t="shared" si="74"/>
        <v>-0.32160160160160167</v>
      </c>
      <c r="H74" s="19">
        <v>61.838999999999999</v>
      </c>
      <c r="I74" s="140">
        <v>41.25</v>
      </c>
      <c r="J74" s="214">
        <f t="shared" si="75"/>
        <v>1.2676053739629564E-2</v>
      </c>
      <c r="K74" s="215">
        <f t="shared" si="76"/>
        <v>1.0157168954471505E-2</v>
      </c>
      <c r="L74" s="52">
        <f t="shared" si="77"/>
        <v>-0.33294522873914517</v>
      </c>
      <c r="N74" s="40">
        <f t="shared" ref="N74:N81" si="98">(H74/B74)*10</f>
        <v>2.4760360360360356</v>
      </c>
      <c r="O74" s="143">
        <f t="shared" ref="O74:O81" si="99">(I74/C74)*10</f>
        <v>2.4346337720592572</v>
      </c>
      <c r="P74" s="52">
        <f t="shared" ref="P74:P81" si="100">(O74-N74)/N74</f>
        <v>-1.672118796908165E-2</v>
      </c>
    </row>
    <row r="75" spans="1:16" ht="20.100000000000001" customHeight="1" x14ac:dyDescent="0.25">
      <c r="A75" s="38" t="s">
        <v>206</v>
      </c>
      <c r="B75" s="19">
        <v>144.35999999999999</v>
      </c>
      <c r="C75" s="140">
        <v>169.02999999999997</v>
      </c>
      <c r="D75" s="247">
        <f t="shared" si="72"/>
        <v>2.2805218850165777E-2</v>
      </c>
      <c r="E75" s="215">
        <f t="shared" si="73"/>
        <v>2.9999432064233528E-2</v>
      </c>
      <c r="F75" s="52">
        <f t="shared" si="74"/>
        <v>0.17089221390967019</v>
      </c>
      <c r="H75" s="19">
        <v>21.227999999999998</v>
      </c>
      <c r="I75" s="140">
        <v>39.130999999999993</v>
      </c>
      <c r="J75" s="214">
        <f t="shared" si="75"/>
        <v>4.351416885539164E-3</v>
      </c>
      <c r="K75" s="215">
        <f t="shared" si="76"/>
        <v>9.6353982632102885E-3</v>
      </c>
      <c r="L75" s="52">
        <f t="shared" si="77"/>
        <v>0.84336725080082897</v>
      </c>
      <c r="N75" s="40">
        <f t="shared" si="98"/>
        <v>1.4704904405652535</v>
      </c>
      <c r="O75" s="143">
        <f t="shared" si="99"/>
        <v>2.3150328344080933</v>
      </c>
      <c r="P75" s="52">
        <f t="shared" si="100"/>
        <v>0.57432702079872033</v>
      </c>
    </row>
    <row r="76" spans="1:16" ht="20.100000000000001" customHeight="1" x14ac:dyDescent="0.25">
      <c r="A76" s="38" t="s">
        <v>204</v>
      </c>
      <c r="B76" s="19">
        <v>38.57</v>
      </c>
      <c r="C76" s="140">
        <v>48.96</v>
      </c>
      <c r="D76" s="247">
        <f t="shared" si="72"/>
        <v>6.093081816645151E-3</v>
      </c>
      <c r="E76" s="215">
        <f t="shared" si="73"/>
        <v>8.6894172269116349E-3</v>
      </c>
      <c r="F76" s="52">
        <f t="shared" si="74"/>
        <v>0.26938034742027483</v>
      </c>
      <c r="H76" s="19">
        <v>28.279000000000003</v>
      </c>
      <c r="I76" s="140">
        <v>38.812999999999995</v>
      </c>
      <c r="J76" s="214">
        <f t="shared" si="75"/>
        <v>5.7967645612475053E-3</v>
      </c>
      <c r="K76" s="215">
        <f t="shared" si="76"/>
        <v>9.5570957243612722E-3</v>
      </c>
      <c r="L76" s="52">
        <f t="shared" si="77"/>
        <v>0.37250256373987733</v>
      </c>
      <c r="N76" s="40">
        <f t="shared" si="98"/>
        <v>7.3318641431164124</v>
      </c>
      <c r="O76" s="143">
        <f t="shared" si="99"/>
        <v>7.9274918300653585</v>
      </c>
      <c r="P76" s="52">
        <f t="shared" si="100"/>
        <v>8.1238232913543082E-2</v>
      </c>
    </row>
    <row r="77" spans="1:16" ht="20.100000000000001" customHeight="1" x14ac:dyDescent="0.25">
      <c r="A77" s="38" t="s">
        <v>201</v>
      </c>
      <c r="B77" s="19">
        <v>67.27</v>
      </c>
      <c r="C77" s="140">
        <v>119.59</v>
      </c>
      <c r="D77" s="247">
        <f t="shared" si="72"/>
        <v>1.0626953948813049E-2</v>
      </c>
      <c r="E77" s="215">
        <f t="shared" si="73"/>
        <v>2.1224824472352175E-2</v>
      </c>
      <c r="F77" s="52">
        <f t="shared" si="74"/>
        <v>0.77776126059164574</v>
      </c>
      <c r="H77" s="19">
        <v>28.759000000000007</v>
      </c>
      <c r="I77" s="140">
        <v>35.352000000000004</v>
      </c>
      <c r="J77" s="214">
        <f t="shared" si="75"/>
        <v>5.8951572550980241E-3</v>
      </c>
      <c r="K77" s="215">
        <f t="shared" si="76"/>
        <v>8.7048784697812531E-3</v>
      </c>
      <c r="L77" s="52">
        <f t="shared" si="77"/>
        <v>0.22924997392120708</v>
      </c>
      <c r="N77" s="40">
        <f t="shared" si="98"/>
        <v>4.2751598037758303</v>
      </c>
      <c r="O77" s="143">
        <f t="shared" si="99"/>
        <v>2.9561000083619033</v>
      </c>
      <c r="P77" s="52">
        <f t="shared" si="100"/>
        <v>-0.30854046537603824</v>
      </c>
    </row>
    <row r="78" spans="1:16" ht="20.100000000000001" customHeight="1" x14ac:dyDescent="0.25">
      <c r="A78" s="38" t="s">
        <v>233</v>
      </c>
      <c r="B78" s="19">
        <v>66.31</v>
      </c>
      <c r="C78" s="140">
        <v>96.64</v>
      </c>
      <c r="D78" s="247">
        <f t="shared" si="72"/>
        <v>1.0475298295611616E-2</v>
      </c>
      <c r="E78" s="215">
        <f t="shared" si="73"/>
        <v>1.7151660147237346E-2</v>
      </c>
      <c r="F78" s="52">
        <f t="shared" si="74"/>
        <v>0.4573970743477605</v>
      </c>
      <c r="H78" s="19">
        <v>23.286000000000001</v>
      </c>
      <c r="I78" s="140">
        <v>25.96</v>
      </c>
      <c r="J78" s="214">
        <f t="shared" si="75"/>
        <v>4.7732755604232612E-3</v>
      </c>
      <c r="K78" s="215">
        <f t="shared" si="76"/>
        <v>6.3922449953474009E-3</v>
      </c>
      <c r="L78" s="52">
        <f t="shared" si="77"/>
        <v>0.11483294683500814</v>
      </c>
      <c r="N78" s="40">
        <f t="shared" si="98"/>
        <v>3.5116875282762781</v>
      </c>
      <c r="O78" s="143">
        <f t="shared" si="99"/>
        <v>2.6862582781456954</v>
      </c>
      <c r="P78" s="52">
        <f t="shared" si="100"/>
        <v>-0.2350520208544144</v>
      </c>
    </row>
    <row r="79" spans="1:16" ht="20.100000000000001" customHeight="1" x14ac:dyDescent="0.25">
      <c r="A79" s="38" t="s">
        <v>210</v>
      </c>
      <c r="B79" s="19">
        <v>230.3</v>
      </c>
      <c r="C79" s="140">
        <v>62.39</v>
      </c>
      <c r="D79" s="247">
        <f t="shared" si="72"/>
        <v>3.6381559304469235E-2</v>
      </c>
      <c r="E79" s="215">
        <f t="shared" si="73"/>
        <v>1.1072972646793647E-2</v>
      </c>
      <c r="F79" s="52">
        <f t="shared" si="74"/>
        <v>-0.72909248805905347</v>
      </c>
      <c r="H79" s="19">
        <v>81.942999999999998</v>
      </c>
      <c r="I79" s="140">
        <v>19.61</v>
      </c>
      <c r="J79" s="214">
        <f t="shared" si="75"/>
        <v>1.6797067733735432E-2</v>
      </c>
      <c r="K79" s="215">
        <f t="shared" si="76"/>
        <v>4.8286565623560295E-3</v>
      </c>
      <c r="L79" s="52">
        <f t="shared" si="77"/>
        <v>-0.76068730703049681</v>
      </c>
      <c r="N79" s="40">
        <f t="shared" si="98"/>
        <v>3.5580981328701689</v>
      </c>
      <c r="O79" s="143">
        <f t="shared" si="99"/>
        <v>3.1431319121654111</v>
      </c>
      <c r="P79" s="52">
        <f t="shared" si="100"/>
        <v>-0.11662585044275377</v>
      </c>
    </row>
    <row r="80" spans="1:16" ht="20.100000000000001" customHeight="1" x14ac:dyDescent="0.25">
      <c r="A80" s="38" t="s">
        <v>225</v>
      </c>
      <c r="B80" s="19">
        <v>13.32</v>
      </c>
      <c r="C80" s="140">
        <v>45.25</v>
      </c>
      <c r="D80" s="247">
        <f t="shared" si="72"/>
        <v>2.1042221881699096E-3</v>
      </c>
      <c r="E80" s="215">
        <f t="shared" si="73"/>
        <v>8.0309666976664928E-3</v>
      </c>
      <c r="F80" s="52">
        <f t="shared" si="74"/>
        <v>2.3971471471471473</v>
      </c>
      <c r="H80" s="19">
        <v>4.968</v>
      </c>
      <c r="I80" s="140">
        <v>18.141999999999999</v>
      </c>
      <c r="J80" s="214">
        <f t="shared" si="75"/>
        <v>1.0183643813528626E-3</v>
      </c>
      <c r="K80" s="215">
        <f t="shared" si="76"/>
        <v>4.467184464776292E-3</v>
      </c>
      <c r="L80" s="52">
        <f t="shared" si="77"/>
        <v>2.6517713365539453</v>
      </c>
      <c r="N80" s="40">
        <f t="shared" si="98"/>
        <v>3.7297297297297294</v>
      </c>
      <c r="O80" s="143">
        <f t="shared" si="99"/>
        <v>4.0092817679558008</v>
      </c>
      <c r="P80" s="52">
        <f t="shared" si="100"/>
        <v>7.4952358075106112E-2</v>
      </c>
    </row>
    <row r="81" spans="1:16" ht="20.100000000000001" customHeight="1" x14ac:dyDescent="0.25">
      <c r="A81" s="38" t="s">
        <v>234</v>
      </c>
      <c r="B81" s="19">
        <v>51.75</v>
      </c>
      <c r="C81" s="140">
        <v>81.09</v>
      </c>
      <c r="D81" s="247">
        <f t="shared" si="72"/>
        <v>8.1751875553898509E-3</v>
      </c>
      <c r="E81" s="215">
        <f t="shared" si="73"/>
        <v>1.4391847282072398E-2</v>
      </c>
      <c r="F81" s="52">
        <f t="shared" si="74"/>
        <v>0.56695652173913047</v>
      </c>
      <c r="H81" s="19">
        <v>9.798</v>
      </c>
      <c r="I81" s="140">
        <v>18.07</v>
      </c>
      <c r="J81" s="214">
        <f t="shared" si="75"/>
        <v>2.0084408632237015E-3</v>
      </c>
      <c r="K81" s="215">
        <f t="shared" si="76"/>
        <v>4.4494555880557601E-3</v>
      </c>
      <c r="L81" s="52">
        <f t="shared" si="77"/>
        <v>0.84425392937334154</v>
      </c>
      <c r="N81" s="40">
        <f t="shared" si="98"/>
        <v>1.8933333333333333</v>
      </c>
      <c r="O81" s="143">
        <f t="shared" si="99"/>
        <v>2.2283882106301638</v>
      </c>
      <c r="P81" s="52">
        <f t="shared" si="100"/>
        <v>0.17696560420607244</v>
      </c>
    </row>
    <row r="82" spans="1:16" ht="20.100000000000001" customHeight="1" x14ac:dyDescent="0.25">
      <c r="A82" s="38" t="s">
        <v>235</v>
      </c>
      <c r="B82" s="19">
        <v>18.349999999999998</v>
      </c>
      <c r="C82" s="140">
        <v>27.39</v>
      </c>
      <c r="D82" s="247">
        <f t="shared" si="72"/>
        <v>2.8988346210899276E-3</v>
      </c>
      <c r="E82" s="215">
        <f t="shared" si="73"/>
        <v>4.861175201084757E-3</v>
      </c>
      <c r="F82" s="52">
        <f t="shared" si="74"/>
        <v>0.49264305177111739</v>
      </c>
      <c r="H82" s="19">
        <v>10.638</v>
      </c>
      <c r="I82" s="140">
        <v>17.77</v>
      </c>
      <c r="J82" s="214">
        <f t="shared" si="75"/>
        <v>2.1806280774621079E-3</v>
      </c>
      <c r="K82" s="215">
        <f t="shared" si="76"/>
        <v>4.3755852683868765E-3</v>
      </c>
      <c r="L82" s="52">
        <f t="shared" ref="L82" si="101">(I82-H82)/H82</f>
        <v>0.67042677194961453</v>
      </c>
      <c r="N82" s="40">
        <f t="shared" ref="N82" si="102">(H82/B82)*10</f>
        <v>5.7972752043596731</v>
      </c>
      <c r="O82" s="143">
        <f t="shared" ref="O82" si="103">(I82/C82)*10</f>
        <v>6.4877692588535965</v>
      </c>
      <c r="P82" s="52">
        <f t="shared" ref="P82" si="104">(O82-N82)/N82</f>
        <v>0.11910665444598131</v>
      </c>
    </row>
    <row r="83" spans="1:16" ht="20.100000000000001" customHeight="1" thickBot="1" x14ac:dyDescent="0.3">
      <c r="A83" s="8" t="s">
        <v>17</v>
      </c>
      <c r="B83" s="19">
        <f>B84-SUM(B62:B82)</f>
        <v>346.51000000000386</v>
      </c>
      <c r="C83" s="140">
        <f>C84-SUM(C62:C82)</f>
        <v>169.9399999999996</v>
      </c>
      <c r="D83" s="247">
        <f t="shared" si="72"/>
        <v>5.4739792073781046E-2</v>
      </c>
      <c r="E83" s="215">
        <f t="shared" si="73"/>
        <v>3.0160938797821894E-2</v>
      </c>
      <c r="F83" s="52">
        <f t="shared" si="74"/>
        <v>-0.50956682346830484</v>
      </c>
      <c r="H83" s="19">
        <f>H84-SUM(H62:H82)</f>
        <v>169.67399999999998</v>
      </c>
      <c r="I83" s="140">
        <f>I84-SUM(I62:I82)</f>
        <v>89.451000000000477</v>
      </c>
      <c r="J83" s="214">
        <f t="shared" si="75"/>
        <v>3.4780587367485023E-2</v>
      </c>
      <c r="K83" s="215">
        <f t="shared" si="76"/>
        <v>2.2025913215671163E-2</v>
      </c>
      <c r="L83" s="52">
        <f t="shared" ref="L83" si="105">(I83-H83)/H83</f>
        <v>-0.47280667633225781</v>
      </c>
      <c r="N83" s="40">
        <f t="shared" ref="N83" si="106">(H83/B83)*10</f>
        <v>4.8966552191855381</v>
      </c>
      <c r="O83" s="143">
        <f t="shared" ref="O83" si="107">(I83/C83)*10</f>
        <v>5.2636812992821405</v>
      </c>
      <c r="P83" s="52">
        <f t="shared" ref="P83" si="108">(O83-N83)/N83</f>
        <v>7.4954446181663137E-2</v>
      </c>
    </row>
    <row r="84" spans="1:16" ht="26.25" customHeight="1" thickBot="1" x14ac:dyDescent="0.3">
      <c r="A84" s="12" t="s">
        <v>18</v>
      </c>
      <c r="B84" s="17">
        <v>6330.1300000000047</v>
      </c>
      <c r="C84" s="145">
        <v>5634.4400000000005</v>
      </c>
      <c r="D84" s="243">
        <f>SUM(D62:D83)</f>
        <v>1</v>
      </c>
      <c r="E84" s="244">
        <f>SUM(E62:E83)</f>
        <v>0.99999999999999967</v>
      </c>
      <c r="F84" s="57">
        <f>(C84-B84)/B84</f>
        <v>-0.10990137643302801</v>
      </c>
      <c r="G84" s="1"/>
      <c r="H84" s="17">
        <v>4878.4110000000001</v>
      </c>
      <c r="I84" s="145">
        <v>4061.1710000000003</v>
      </c>
      <c r="J84" s="255">
        <f t="shared" si="75"/>
        <v>1</v>
      </c>
      <c r="K84" s="244">
        <f t="shared" si="76"/>
        <v>1</v>
      </c>
      <c r="L84" s="57">
        <f>(I84-H84)/H84</f>
        <v>-0.16752176067166127</v>
      </c>
      <c r="M84" s="1"/>
      <c r="N84" s="37">
        <f t="shared" ref="N84:O84" si="109">(H84/B84)*10</f>
        <v>7.7066521540631818</v>
      </c>
      <c r="O84" s="150">
        <f t="shared" si="109"/>
        <v>7.2077633269677204</v>
      </c>
      <c r="P84" s="57">
        <f>(O84-N84)/N84</f>
        <v>-6.4734831301868481E-2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R6" sqref="R6:R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53" t="s">
        <v>16</v>
      </c>
      <c r="B3" s="341"/>
      <c r="C3" s="341"/>
      <c r="D3" s="368" t="s">
        <v>1</v>
      </c>
      <c r="E3" s="366"/>
      <c r="F3" s="368" t="s">
        <v>104</v>
      </c>
      <c r="G3" s="366"/>
      <c r="H3" s="130" t="s">
        <v>0</v>
      </c>
      <c r="J3" s="370" t="s">
        <v>19</v>
      </c>
      <c r="K3" s="366"/>
      <c r="L3" s="364" t="s">
        <v>104</v>
      </c>
      <c r="M3" s="365"/>
      <c r="N3" s="130" t="s">
        <v>0</v>
      </c>
      <c r="P3" s="376" t="s">
        <v>22</v>
      </c>
      <c r="Q3" s="366"/>
      <c r="R3" s="130" t="s">
        <v>0</v>
      </c>
    </row>
    <row r="4" spans="1:18" x14ac:dyDescent="0.25">
      <c r="A4" s="367"/>
      <c r="B4" s="342"/>
      <c r="C4" s="342"/>
      <c r="D4" s="371" t="s">
        <v>156</v>
      </c>
      <c r="E4" s="373"/>
      <c r="F4" s="371" t="str">
        <f>D4</f>
        <v>jan-jun</v>
      </c>
      <c r="G4" s="373"/>
      <c r="H4" s="131" t="s">
        <v>152</v>
      </c>
      <c r="J4" s="374" t="str">
        <f>D4</f>
        <v>jan-jun</v>
      </c>
      <c r="K4" s="373"/>
      <c r="L4" s="375" t="str">
        <f>D4</f>
        <v>jan-jun</v>
      </c>
      <c r="M4" s="363"/>
      <c r="N4" s="131" t="str">
        <f>H4</f>
        <v>2025/2024</v>
      </c>
      <c r="P4" s="374" t="str">
        <f>D4</f>
        <v>jan-jun</v>
      </c>
      <c r="Q4" s="372"/>
      <c r="R4" s="131" t="str">
        <f>N4</f>
        <v>2025/2024</v>
      </c>
    </row>
    <row r="5" spans="1:18" ht="19.5" customHeight="1" thickBot="1" x14ac:dyDescent="0.3">
      <c r="A5" s="354"/>
      <c r="B5" s="377"/>
      <c r="C5" s="377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181799.44999999998</v>
      </c>
      <c r="E6" s="147">
        <v>183996.77000000005</v>
      </c>
      <c r="F6" s="247">
        <f>D6/D8</f>
        <v>0.78781922917418701</v>
      </c>
      <c r="G6" s="246">
        <f>E6/E8</f>
        <v>0.78906251809193462</v>
      </c>
      <c r="H6" s="102">
        <f>(E6-D6)/D6</f>
        <v>1.2086505212199847E-2</v>
      </c>
      <c r="I6" s="1"/>
      <c r="J6" s="115">
        <v>81429.460999999981</v>
      </c>
      <c r="K6" s="147">
        <v>82978.466000000029</v>
      </c>
      <c r="L6" s="247">
        <f>J6/J8</f>
        <v>0.65907008165271108</v>
      </c>
      <c r="M6" s="246">
        <f>K6/K8</f>
        <v>0.66433173788824729</v>
      </c>
      <c r="N6" s="102">
        <f>(K6-J6)/J6</f>
        <v>1.9022660606829372E-2</v>
      </c>
      <c r="P6" s="27">
        <f t="shared" ref="P6:Q8" si="0">(J6/D6)*10</f>
        <v>4.4790818124037219</v>
      </c>
      <c r="Q6" s="152">
        <f>(K6/E6)*10</f>
        <v>4.5097784053491816</v>
      </c>
      <c r="R6" s="102">
        <f t="shared" ref="R6:R8" si="1">(Q6-P6)/P6</f>
        <v>6.8533226744046001E-3</v>
      </c>
    </row>
    <row r="7" spans="1:18" ht="24" customHeight="1" thickBot="1" x14ac:dyDescent="0.3">
      <c r="A7" s="161" t="s">
        <v>21</v>
      </c>
      <c r="B7" s="1"/>
      <c r="C7" s="1"/>
      <c r="D7" s="117">
        <v>48963.45</v>
      </c>
      <c r="E7" s="140">
        <v>49187.249999999985</v>
      </c>
      <c r="F7" s="247">
        <f>D7/D8</f>
        <v>0.21218077082581302</v>
      </c>
      <c r="G7" s="215">
        <f>E7/E8</f>
        <v>0.21093748190806549</v>
      </c>
      <c r="H7" s="55">
        <f t="shared" ref="H7:H8" si="2">(E7-D7)/D7</f>
        <v>4.5707563498893228E-3</v>
      </c>
      <c r="J7" s="196">
        <v>42122.590999999993</v>
      </c>
      <c r="K7" s="142">
        <v>41926.699999999997</v>
      </c>
      <c r="L7" s="247">
        <f>J7/J8</f>
        <v>0.34092991834728897</v>
      </c>
      <c r="M7" s="215">
        <f>K7/K8</f>
        <v>0.33566826211175277</v>
      </c>
      <c r="N7" s="55">
        <f t="shared" ref="N7:N8" si="3">(K7-J7)/J7</f>
        <v>-4.6504974017385591E-3</v>
      </c>
      <c r="P7" s="27">
        <f t="shared" si="0"/>
        <v>8.6028641772587502</v>
      </c>
      <c r="Q7" s="152">
        <f t="shared" si="0"/>
        <v>8.523895928314758</v>
      </c>
      <c r="R7" s="55">
        <f t="shared" si="1"/>
        <v>-9.179297419659482E-3</v>
      </c>
    </row>
    <row r="8" spans="1:18" ht="26.25" customHeight="1" thickBot="1" x14ac:dyDescent="0.3">
      <c r="A8" s="12" t="s">
        <v>12</v>
      </c>
      <c r="B8" s="162"/>
      <c r="C8" s="162"/>
      <c r="D8" s="163">
        <v>230762.89999999997</v>
      </c>
      <c r="E8" s="145">
        <v>233184.02000000002</v>
      </c>
      <c r="F8" s="243">
        <f>SUM(F6:F7)</f>
        <v>1</v>
      </c>
      <c r="G8" s="244">
        <f>SUM(G6:G7)</f>
        <v>1</v>
      </c>
      <c r="H8" s="57">
        <f t="shared" si="2"/>
        <v>1.0491807825261573E-2</v>
      </c>
      <c r="I8" s="1"/>
      <c r="J8" s="17">
        <v>123552.05199999997</v>
      </c>
      <c r="K8" s="145">
        <v>124905.16600000003</v>
      </c>
      <c r="L8" s="243">
        <f>SUM(L6:L7)</f>
        <v>1</v>
      </c>
      <c r="M8" s="244">
        <f>SUM(M6:M7)</f>
        <v>1</v>
      </c>
      <c r="N8" s="57">
        <f t="shared" si="3"/>
        <v>1.0951772779945896E-2</v>
      </c>
      <c r="O8" s="1"/>
      <c r="P8" s="29">
        <f t="shared" si="0"/>
        <v>5.354069133296556</v>
      </c>
      <c r="Q8" s="146">
        <f t="shared" si="0"/>
        <v>5.356506247726581</v>
      </c>
      <c r="R8" s="57">
        <f t="shared" si="1"/>
        <v>4.5518919710408684E-4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topLeftCell="A80" workbookViewId="0">
      <selection activeCell="H96" sqref="H96:I9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F5</f>
        <v>2025/2024</v>
      </c>
    </row>
    <row r="6" spans="1:16" ht="19.5" customHeight="1" thickBot="1" x14ac:dyDescent="0.3">
      <c r="A6" s="382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80653.37999999999</v>
      </c>
      <c r="C7" s="147">
        <v>81150</v>
      </c>
      <c r="D7" s="247">
        <f>B7/$B$33</f>
        <v>0.34950756815761969</v>
      </c>
      <c r="E7" s="246">
        <f>C7/$C$33</f>
        <v>0.34800840983871884</v>
      </c>
      <c r="F7" s="52">
        <f>(C7-B7)/B7</f>
        <v>6.1574604808875954E-3</v>
      </c>
      <c r="H7" s="39">
        <v>34009.390999999996</v>
      </c>
      <c r="I7" s="147">
        <v>35114.959999999999</v>
      </c>
      <c r="J7" s="247">
        <f>H7/$H$33</f>
        <v>0.27526366781832157</v>
      </c>
      <c r="K7" s="246">
        <f>I7/$I$33</f>
        <v>0.28113296771087926</v>
      </c>
      <c r="L7" s="52">
        <f>(I7-H7)/H7</f>
        <v>3.2507756460561241E-2</v>
      </c>
      <c r="N7" s="27">
        <f t="shared" ref="N7:N33" si="0">(H7/B7)*10</f>
        <v>4.2167347481283493</v>
      </c>
      <c r="O7" s="151">
        <f t="shared" ref="O7:O33" si="1">(I7/C7)*10</f>
        <v>4.3271669747381392</v>
      </c>
      <c r="P7" s="61">
        <f>(O7-N7)/N7</f>
        <v>2.6189038013075552E-2</v>
      </c>
    </row>
    <row r="8" spans="1:16" ht="20.100000000000001" customHeight="1" x14ac:dyDescent="0.25">
      <c r="A8" s="8" t="s">
        <v>173</v>
      </c>
      <c r="B8" s="19">
        <v>29223.879999999997</v>
      </c>
      <c r="C8" s="140">
        <v>35809.240000000005</v>
      </c>
      <c r="D8" s="247">
        <f t="shared" ref="D8:D32" si="2">B8/$B$33</f>
        <v>0.12664028749855366</v>
      </c>
      <c r="E8" s="215">
        <f t="shared" ref="E8:E32" si="3">C8/$C$33</f>
        <v>0.1535664407878379</v>
      </c>
      <c r="F8" s="52">
        <f t="shared" ref="F8:F33" si="4">(C8-B8)/B8</f>
        <v>0.2253417410692902</v>
      </c>
      <c r="H8" s="19">
        <v>12709.828000000001</v>
      </c>
      <c r="I8" s="140">
        <v>15522.106</v>
      </c>
      <c r="J8" s="247">
        <f t="shared" ref="J8:J32" si="5">H8/$H$33</f>
        <v>0.10287022994972192</v>
      </c>
      <c r="K8" s="215">
        <f t="shared" ref="K8:K32" si="6">I8/$I$33</f>
        <v>0.12427112902600046</v>
      </c>
      <c r="L8" s="52">
        <f t="shared" ref="L8:L33" si="7">(I8-H8)/H8</f>
        <v>0.22126798254075492</v>
      </c>
      <c r="M8" s="1"/>
      <c r="N8" s="27">
        <f t="shared" si="0"/>
        <v>4.3491240725050888</v>
      </c>
      <c r="O8" s="152">
        <f t="shared" si="1"/>
        <v>4.3346650194195675</v>
      </c>
      <c r="P8" s="52">
        <f t="shared" ref="P8:P71" si="8">(O8-N8)/N8</f>
        <v>-3.3245896977119162E-3</v>
      </c>
    </row>
    <row r="9" spans="1:16" ht="20.100000000000001" customHeight="1" x14ac:dyDescent="0.25">
      <c r="A9" s="8" t="s">
        <v>167</v>
      </c>
      <c r="B9" s="19">
        <v>14409.42</v>
      </c>
      <c r="C9" s="140">
        <v>13422.769999999999</v>
      </c>
      <c r="D9" s="247">
        <f t="shared" si="2"/>
        <v>6.2442533006822142E-2</v>
      </c>
      <c r="E9" s="215">
        <f t="shared" si="3"/>
        <v>5.7562992524101776E-2</v>
      </c>
      <c r="F9" s="52">
        <f t="shared" si="4"/>
        <v>-6.8472568639126444E-2</v>
      </c>
      <c r="H9" s="19">
        <v>15300.742999999999</v>
      </c>
      <c r="I9" s="140">
        <v>14348.492999999999</v>
      </c>
      <c r="J9" s="247">
        <f t="shared" si="5"/>
        <v>0.12384046037535659</v>
      </c>
      <c r="K9" s="215">
        <f t="shared" si="6"/>
        <v>0.11487509651922646</v>
      </c>
      <c r="L9" s="52">
        <f t="shared" si="7"/>
        <v>-6.223553980352458E-2</v>
      </c>
      <c r="N9" s="27">
        <f t="shared" si="0"/>
        <v>10.618569657904342</v>
      </c>
      <c r="O9" s="152">
        <f t="shared" si="1"/>
        <v>10.689666141936428</v>
      </c>
      <c r="P9" s="52">
        <f t="shared" si="8"/>
        <v>6.6954859573919003E-3</v>
      </c>
    </row>
    <row r="10" spans="1:16" ht="20.100000000000001" customHeight="1" x14ac:dyDescent="0.25">
      <c r="A10" s="8" t="s">
        <v>175</v>
      </c>
      <c r="B10" s="19">
        <v>30486.289999999997</v>
      </c>
      <c r="C10" s="140">
        <v>28914.18</v>
      </c>
      <c r="D10" s="247">
        <f t="shared" si="2"/>
        <v>0.13211088090849954</v>
      </c>
      <c r="E10" s="215">
        <f t="shared" si="3"/>
        <v>0.12399726190499676</v>
      </c>
      <c r="F10" s="52">
        <f t="shared" si="4"/>
        <v>-5.1567770299370541E-2</v>
      </c>
      <c r="H10" s="19">
        <v>12957.752</v>
      </c>
      <c r="I10" s="140">
        <v>12294.248</v>
      </c>
      <c r="J10" s="247">
        <f t="shared" si="5"/>
        <v>0.104876865986815</v>
      </c>
      <c r="K10" s="215">
        <f t="shared" si="6"/>
        <v>9.8428659067632193E-2</v>
      </c>
      <c r="L10" s="52">
        <f t="shared" si="7"/>
        <v>-5.1205178182141528E-2</v>
      </c>
      <c r="N10" s="27">
        <f t="shared" si="0"/>
        <v>4.2503538475819793</v>
      </c>
      <c r="O10" s="152">
        <f t="shared" si="1"/>
        <v>4.251978786878964</v>
      </c>
      <c r="P10" s="52">
        <f t="shared" si="8"/>
        <v>3.8230682791484108E-4</v>
      </c>
    </row>
    <row r="11" spans="1:16" ht="20.100000000000001" customHeight="1" x14ac:dyDescent="0.25">
      <c r="A11" s="8" t="s">
        <v>169</v>
      </c>
      <c r="B11" s="19">
        <v>12653.26</v>
      </c>
      <c r="C11" s="140">
        <v>14927.08</v>
      </c>
      <c r="D11" s="247">
        <f t="shared" si="2"/>
        <v>5.4832297566029885E-2</v>
      </c>
      <c r="E11" s="215">
        <f t="shared" si="3"/>
        <v>6.4014163577761463E-2</v>
      </c>
      <c r="F11" s="52">
        <f t="shared" si="4"/>
        <v>0.17970230596699979</v>
      </c>
      <c r="H11" s="19">
        <v>6981.1909999999998</v>
      </c>
      <c r="I11" s="140">
        <v>8680.8430000000008</v>
      </c>
      <c r="J11" s="247">
        <f t="shared" si="5"/>
        <v>5.650404737915643E-2</v>
      </c>
      <c r="K11" s="215">
        <f t="shared" si="6"/>
        <v>6.9499471302892343E-2</v>
      </c>
      <c r="L11" s="52">
        <f t="shared" si="7"/>
        <v>0.24346160991727644</v>
      </c>
      <c r="N11" s="27">
        <f t="shared" si="0"/>
        <v>5.5173062119959591</v>
      </c>
      <c r="O11" s="152">
        <f t="shared" si="1"/>
        <v>5.8154997494486533</v>
      </c>
      <c r="P11" s="52">
        <f t="shared" si="8"/>
        <v>5.4046943561760152E-2</v>
      </c>
    </row>
    <row r="12" spans="1:16" ht="20.100000000000001" customHeight="1" x14ac:dyDescent="0.25">
      <c r="A12" s="8" t="s">
        <v>171</v>
      </c>
      <c r="B12" s="19">
        <v>13557.869999999999</v>
      </c>
      <c r="C12" s="140">
        <v>12971.12</v>
      </c>
      <c r="D12" s="247">
        <f t="shared" si="2"/>
        <v>5.8752381773673305E-2</v>
      </c>
      <c r="E12" s="215">
        <f t="shared" si="3"/>
        <v>5.5626110228308101E-2</v>
      </c>
      <c r="F12" s="52">
        <f t="shared" si="4"/>
        <v>-4.3277446973602654E-2</v>
      </c>
      <c r="H12" s="19">
        <v>5767.6589999999997</v>
      </c>
      <c r="I12" s="140">
        <v>5796.0560000000005</v>
      </c>
      <c r="J12" s="247">
        <f t="shared" si="5"/>
        <v>4.6682017065973129E-2</v>
      </c>
      <c r="K12" s="215">
        <f t="shared" si="6"/>
        <v>4.6403653152344418E-2</v>
      </c>
      <c r="L12" s="52">
        <f t="shared" si="7"/>
        <v>4.923488021743457E-3</v>
      </c>
      <c r="N12" s="27">
        <f t="shared" si="0"/>
        <v>4.2541040738700104</v>
      </c>
      <c r="O12" s="152">
        <f t="shared" si="1"/>
        <v>4.4684314076193878</v>
      </c>
      <c r="P12" s="52">
        <f t="shared" si="8"/>
        <v>5.0381309443236356E-2</v>
      </c>
    </row>
    <row r="13" spans="1:16" ht="20.100000000000001" customHeight="1" x14ac:dyDescent="0.25">
      <c r="A13" s="8" t="s">
        <v>180</v>
      </c>
      <c r="B13" s="19">
        <v>7555.57</v>
      </c>
      <c r="C13" s="140">
        <v>5644.6500000000005</v>
      </c>
      <c r="D13" s="247">
        <f t="shared" si="2"/>
        <v>3.2741701547345771E-2</v>
      </c>
      <c r="E13" s="215">
        <f t="shared" si="3"/>
        <v>2.4206847450352734E-2</v>
      </c>
      <c r="F13" s="52">
        <f t="shared" si="4"/>
        <v>-0.25291539883820802</v>
      </c>
      <c r="H13" s="19">
        <v>5307.4060000000009</v>
      </c>
      <c r="I13" s="140">
        <v>4123.8990000000003</v>
      </c>
      <c r="J13" s="247">
        <f t="shared" si="5"/>
        <v>4.2956842189881238E-2</v>
      </c>
      <c r="K13" s="215">
        <f t="shared" si="6"/>
        <v>3.3016240497210518E-2</v>
      </c>
      <c r="L13" s="52">
        <f t="shared" si="7"/>
        <v>-0.22299160832994505</v>
      </c>
      <c r="N13" s="27">
        <f t="shared" si="0"/>
        <v>7.0244945119957869</v>
      </c>
      <c r="O13" s="152">
        <f t="shared" si="1"/>
        <v>7.3058542159389859</v>
      </c>
      <c r="P13" s="52">
        <f t="shared" si="8"/>
        <v>4.0054085523551726E-2</v>
      </c>
    </row>
    <row r="14" spans="1:16" ht="20.100000000000001" customHeight="1" x14ac:dyDescent="0.25">
      <c r="A14" s="8" t="s">
        <v>181</v>
      </c>
      <c r="B14" s="19">
        <v>1017.51</v>
      </c>
      <c r="C14" s="140">
        <v>1155.3499999999999</v>
      </c>
      <c r="D14" s="247">
        <f t="shared" si="2"/>
        <v>4.4093309626460743E-3</v>
      </c>
      <c r="E14" s="215">
        <f t="shared" si="3"/>
        <v>4.9546705644752153E-3</v>
      </c>
      <c r="F14" s="52">
        <f t="shared" si="4"/>
        <v>0.13546795608888357</v>
      </c>
      <c r="H14" s="19">
        <v>3088.56</v>
      </c>
      <c r="I14" s="140">
        <v>3676.7910000000002</v>
      </c>
      <c r="J14" s="247">
        <f t="shared" si="5"/>
        <v>2.4998046976993954E-2</v>
      </c>
      <c r="K14" s="215">
        <f t="shared" si="6"/>
        <v>2.9436660770299938E-2</v>
      </c>
      <c r="L14" s="52">
        <f t="shared" si="7"/>
        <v>0.19045477504079578</v>
      </c>
      <c r="N14" s="27">
        <f t="shared" si="0"/>
        <v>30.354099714007724</v>
      </c>
      <c r="O14" s="152">
        <f t="shared" si="1"/>
        <v>31.824044661790801</v>
      </c>
      <c r="P14" s="52">
        <f t="shared" si="8"/>
        <v>4.8426570434725522E-2</v>
      </c>
    </row>
    <row r="15" spans="1:16" ht="20.100000000000001" customHeight="1" x14ac:dyDescent="0.25">
      <c r="A15" s="8" t="s">
        <v>170</v>
      </c>
      <c r="B15" s="19">
        <v>3777.33</v>
      </c>
      <c r="C15" s="140">
        <v>3897.75</v>
      </c>
      <c r="D15" s="247">
        <f t="shared" si="2"/>
        <v>1.6368879052915349E-2</v>
      </c>
      <c r="E15" s="215">
        <f t="shared" si="3"/>
        <v>1.6715339241514065E-2</v>
      </c>
      <c r="F15" s="52">
        <f t="shared" si="4"/>
        <v>3.1879661030410386E-2</v>
      </c>
      <c r="H15" s="19">
        <v>3389.5049999999997</v>
      </c>
      <c r="I15" s="140">
        <v>3397.4589999999998</v>
      </c>
      <c r="J15" s="247">
        <f t="shared" si="5"/>
        <v>2.7433821981362148E-2</v>
      </c>
      <c r="K15" s="215">
        <f t="shared" si="6"/>
        <v>2.7200308112156076E-2</v>
      </c>
      <c r="L15" s="52">
        <f t="shared" si="7"/>
        <v>2.3466553375788438E-3</v>
      </c>
      <c r="N15" s="27">
        <f t="shared" si="0"/>
        <v>8.9732827155689332</v>
      </c>
      <c r="O15" s="152">
        <f t="shared" si="1"/>
        <v>8.7164620614457053</v>
      </c>
      <c r="P15" s="52">
        <f t="shared" si="8"/>
        <v>-2.8620590954705549E-2</v>
      </c>
    </row>
    <row r="16" spans="1:16" ht="20.100000000000001" customHeight="1" x14ac:dyDescent="0.25">
      <c r="A16" s="8" t="s">
        <v>176</v>
      </c>
      <c r="B16" s="19">
        <v>5596.4699999999993</v>
      </c>
      <c r="C16" s="140">
        <v>5418.7599999999993</v>
      </c>
      <c r="D16" s="247">
        <f t="shared" si="2"/>
        <v>2.4252035314168776E-2</v>
      </c>
      <c r="E16" s="215">
        <f t="shared" si="3"/>
        <v>2.3238127552651332E-2</v>
      </c>
      <c r="F16" s="52">
        <f t="shared" si="4"/>
        <v>-3.1753944897408556E-2</v>
      </c>
      <c r="H16" s="19">
        <v>2917.6130000000003</v>
      </c>
      <c r="I16" s="140">
        <v>2783.2219999999998</v>
      </c>
      <c r="J16" s="247">
        <f t="shared" si="5"/>
        <v>2.3614443894464821E-2</v>
      </c>
      <c r="K16" s="215">
        <f t="shared" si="6"/>
        <v>2.2282681246346536E-2</v>
      </c>
      <c r="L16" s="52">
        <f t="shared" si="7"/>
        <v>-4.6061969150809415E-2</v>
      </c>
      <c r="N16" s="27">
        <f t="shared" si="0"/>
        <v>5.2133094611424715</v>
      </c>
      <c r="O16" s="152">
        <f t="shared" si="1"/>
        <v>5.1362710287962567</v>
      </c>
      <c r="P16" s="52">
        <f t="shared" si="8"/>
        <v>-1.4777260571317048E-2</v>
      </c>
    </row>
    <row r="17" spans="1:16" ht="20.100000000000001" customHeight="1" x14ac:dyDescent="0.25">
      <c r="A17" s="8" t="s">
        <v>177</v>
      </c>
      <c r="B17" s="19">
        <v>2901.74</v>
      </c>
      <c r="C17" s="140">
        <v>2435.56</v>
      </c>
      <c r="D17" s="247">
        <f t="shared" si="2"/>
        <v>1.2574551628533005E-2</v>
      </c>
      <c r="E17" s="215">
        <f t="shared" si="3"/>
        <v>1.0444798061205051E-2</v>
      </c>
      <c r="F17" s="52">
        <f t="shared" si="4"/>
        <v>-0.16065533093936737</v>
      </c>
      <c r="H17" s="19">
        <v>1857.941</v>
      </c>
      <c r="I17" s="140">
        <v>1673.0150000000001</v>
      </c>
      <c r="J17" s="247">
        <f t="shared" si="5"/>
        <v>1.5037718677468828E-2</v>
      </c>
      <c r="K17" s="215">
        <f t="shared" si="6"/>
        <v>1.3394281866612312E-2</v>
      </c>
      <c r="L17" s="52">
        <f t="shared" si="7"/>
        <v>-9.9532762342830011E-2</v>
      </c>
      <c r="N17" s="27">
        <f t="shared" si="0"/>
        <v>6.4028513926127086</v>
      </c>
      <c r="O17" s="152">
        <f t="shared" si="1"/>
        <v>6.8691183957693518</v>
      </c>
      <c r="P17" s="52">
        <f t="shared" si="8"/>
        <v>7.2821774950859994E-2</v>
      </c>
    </row>
    <row r="18" spans="1:16" ht="20.100000000000001" customHeight="1" x14ac:dyDescent="0.25">
      <c r="A18" s="8" t="s">
        <v>185</v>
      </c>
      <c r="B18" s="19">
        <v>2556.09</v>
      </c>
      <c r="C18" s="140">
        <v>2851.6699999999996</v>
      </c>
      <c r="D18" s="247">
        <f t="shared" si="2"/>
        <v>1.1076693870635182E-2</v>
      </c>
      <c r="E18" s="215">
        <f t="shared" si="3"/>
        <v>1.2229268540785942E-2</v>
      </c>
      <c r="F18" s="52">
        <f t="shared" si="4"/>
        <v>0.11563755579811331</v>
      </c>
      <c r="H18" s="19">
        <v>1433.6290000000001</v>
      </c>
      <c r="I18" s="140">
        <v>1586.0049999999999</v>
      </c>
      <c r="J18" s="247">
        <f t="shared" si="5"/>
        <v>1.1603441438593024E-2</v>
      </c>
      <c r="K18" s="215">
        <f t="shared" si="6"/>
        <v>1.2697673369250399E-2</v>
      </c>
      <c r="L18" s="52">
        <f t="shared" si="7"/>
        <v>0.10628691244387477</v>
      </c>
      <c r="N18" s="27">
        <f t="shared" si="0"/>
        <v>5.6086796630791556</v>
      </c>
      <c r="O18" s="152">
        <f t="shared" si="1"/>
        <v>5.561670880571735</v>
      </c>
      <c r="P18" s="52">
        <f t="shared" si="8"/>
        <v>-8.3814347281892781E-3</v>
      </c>
    </row>
    <row r="19" spans="1:16" ht="20.100000000000001" customHeight="1" x14ac:dyDescent="0.25">
      <c r="A19" s="8" t="s">
        <v>168</v>
      </c>
      <c r="B19" s="19">
        <v>2901.88</v>
      </c>
      <c r="C19" s="140">
        <v>2606.3499999999995</v>
      </c>
      <c r="D19" s="247">
        <f t="shared" si="2"/>
        <v>1.257515831184302E-2</v>
      </c>
      <c r="E19" s="215">
        <f t="shared" si="3"/>
        <v>1.1177223893815707E-2</v>
      </c>
      <c r="F19" s="52">
        <f t="shared" si="4"/>
        <v>-0.10184087557032015</v>
      </c>
      <c r="H19" s="19">
        <v>1588.2720000000002</v>
      </c>
      <c r="I19" s="140">
        <v>1495.5769999999998</v>
      </c>
      <c r="J19" s="247">
        <f t="shared" si="5"/>
        <v>1.2855083944700489E-2</v>
      </c>
      <c r="K19" s="215">
        <f t="shared" si="6"/>
        <v>1.1973700111010623E-2</v>
      </c>
      <c r="L19" s="52">
        <f t="shared" si="7"/>
        <v>-5.8362169703930045E-2</v>
      </c>
      <c r="N19" s="27">
        <f t="shared" si="0"/>
        <v>5.4732518229561533</v>
      </c>
      <c r="O19" s="152">
        <f t="shared" si="1"/>
        <v>5.7382047691215687</v>
      </c>
      <c r="P19" s="52">
        <f t="shared" si="8"/>
        <v>4.8408689155163324E-2</v>
      </c>
    </row>
    <row r="20" spans="1:16" ht="20.100000000000001" customHeight="1" x14ac:dyDescent="0.25">
      <c r="A20" s="8" t="s">
        <v>174</v>
      </c>
      <c r="B20" s="19">
        <v>3819.34</v>
      </c>
      <c r="C20" s="140">
        <v>3857.7699999999995</v>
      </c>
      <c r="D20" s="247">
        <f t="shared" si="2"/>
        <v>1.6550927380441133E-2</v>
      </c>
      <c r="E20" s="215">
        <f t="shared" si="3"/>
        <v>1.6543886669420999E-2</v>
      </c>
      <c r="F20" s="52">
        <f t="shared" si="4"/>
        <v>1.0061947875810842E-2</v>
      </c>
      <c r="H20" s="19">
        <v>1403.085</v>
      </c>
      <c r="I20" s="140">
        <v>1460.73</v>
      </c>
      <c r="J20" s="247">
        <f t="shared" si="5"/>
        <v>1.1356225795424264E-2</v>
      </c>
      <c r="K20" s="215">
        <f t="shared" si="6"/>
        <v>1.1694712450884543E-2</v>
      </c>
      <c r="L20" s="52">
        <f t="shared" si="7"/>
        <v>4.1084467441388071E-2</v>
      </c>
      <c r="N20" s="27">
        <f t="shared" si="0"/>
        <v>3.6736320935030657</v>
      </c>
      <c r="O20" s="152">
        <f t="shared" si="1"/>
        <v>3.7864621270837824</v>
      </c>
      <c r="P20" s="52">
        <f t="shared" si="8"/>
        <v>3.0713482109506859E-2</v>
      </c>
    </row>
    <row r="21" spans="1:16" ht="20.100000000000001" customHeight="1" x14ac:dyDescent="0.25">
      <c r="A21" s="8" t="s">
        <v>203</v>
      </c>
      <c r="B21" s="19">
        <v>1402.96</v>
      </c>
      <c r="C21" s="140">
        <v>1406.76</v>
      </c>
      <c r="D21" s="247">
        <f t="shared" si="2"/>
        <v>6.0796601186759213E-3</v>
      </c>
      <c r="E21" s="215">
        <f t="shared" si="3"/>
        <v>6.0328319239028472E-3</v>
      </c>
      <c r="F21" s="52">
        <f t="shared" si="4"/>
        <v>2.708559046587183E-3</v>
      </c>
      <c r="H21" s="19">
        <v>1351.48</v>
      </c>
      <c r="I21" s="140">
        <v>1389.3179999999998</v>
      </c>
      <c r="J21" s="247">
        <f t="shared" si="5"/>
        <v>1.0938547584786368E-2</v>
      </c>
      <c r="K21" s="215">
        <f t="shared" si="6"/>
        <v>1.1122982695527583E-2</v>
      </c>
      <c r="L21" s="52">
        <f t="shared" si="7"/>
        <v>2.7997454642317857E-2</v>
      </c>
      <c r="N21" s="27">
        <f t="shared" si="0"/>
        <v>9.6330615270570803</v>
      </c>
      <c r="O21" s="152">
        <f t="shared" si="1"/>
        <v>9.8760129659643408</v>
      </c>
      <c r="P21" s="52">
        <f t="shared" si="8"/>
        <v>2.5220584154358933E-2</v>
      </c>
    </row>
    <row r="22" spans="1:16" ht="20.100000000000001" customHeight="1" x14ac:dyDescent="0.25">
      <c r="A22" s="8" t="s">
        <v>207</v>
      </c>
      <c r="B22" s="19">
        <v>590.33000000000004</v>
      </c>
      <c r="C22" s="140">
        <v>731.65</v>
      </c>
      <c r="D22" s="247">
        <f t="shared" si="2"/>
        <v>2.5581668457104671E-3</v>
      </c>
      <c r="E22" s="215">
        <f t="shared" si="3"/>
        <v>3.1376506846395391E-3</v>
      </c>
      <c r="F22" s="52">
        <f t="shared" si="4"/>
        <v>0.23939152677316064</v>
      </c>
      <c r="H22" s="19">
        <v>904.04900000000009</v>
      </c>
      <c r="I22" s="140">
        <v>952.58799999999997</v>
      </c>
      <c r="J22" s="247">
        <f t="shared" si="5"/>
        <v>7.3171508312949753E-3</v>
      </c>
      <c r="K22" s="215">
        <f t="shared" si="6"/>
        <v>7.6264900044246391E-3</v>
      </c>
      <c r="L22" s="52">
        <f t="shared" si="7"/>
        <v>5.3690673846218367E-2</v>
      </c>
      <c r="N22" s="27">
        <f t="shared" si="0"/>
        <v>15.314298782037167</v>
      </c>
      <c r="O22" s="152">
        <f t="shared" si="1"/>
        <v>13.019722544932685</v>
      </c>
      <c r="P22" s="52">
        <f t="shared" si="8"/>
        <v>-0.14983227568969029</v>
      </c>
    </row>
    <row r="23" spans="1:16" ht="20.100000000000001" customHeight="1" x14ac:dyDescent="0.25">
      <c r="A23" s="8" t="s">
        <v>179</v>
      </c>
      <c r="B23" s="19">
        <v>1061.69</v>
      </c>
      <c r="C23" s="140">
        <v>1489.4299999999998</v>
      </c>
      <c r="D23" s="247">
        <f t="shared" si="2"/>
        <v>4.6007828814770479E-3</v>
      </c>
      <c r="E23" s="215">
        <f t="shared" si="3"/>
        <v>6.3873587907095856E-3</v>
      </c>
      <c r="F23" s="52">
        <f t="shared" si="4"/>
        <v>0.40288596482965816</v>
      </c>
      <c r="H23" s="19">
        <v>605.58699999999999</v>
      </c>
      <c r="I23" s="140">
        <v>813.65899999999988</v>
      </c>
      <c r="J23" s="247">
        <f t="shared" si="5"/>
        <v>4.9014726198153306E-3</v>
      </c>
      <c r="K23" s="215">
        <f t="shared" si="6"/>
        <v>6.5142141518790362E-3</v>
      </c>
      <c r="L23" s="52">
        <f t="shared" si="7"/>
        <v>0.34358729629268775</v>
      </c>
      <c r="N23" s="27">
        <f t="shared" si="0"/>
        <v>5.7039908071094194</v>
      </c>
      <c r="O23" s="152">
        <f t="shared" si="1"/>
        <v>5.4628884875422132</v>
      </c>
      <c r="P23" s="52">
        <f t="shared" si="8"/>
        <v>-4.2269058229669254E-2</v>
      </c>
    </row>
    <row r="24" spans="1:16" ht="20.100000000000001" customHeight="1" x14ac:dyDescent="0.25">
      <c r="A24" s="8" t="s">
        <v>193</v>
      </c>
      <c r="B24" s="19">
        <v>1199.71</v>
      </c>
      <c r="C24" s="140">
        <v>1486.0700000000002</v>
      </c>
      <c r="D24" s="247">
        <f t="shared" si="2"/>
        <v>5.1988859561047278E-3</v>
      </c>
      <c r="E24" s="215">
        <f t="shared" si="3"/>
        <v>6.3729495700434371E-3</v>
      </c>
      <c r="F24" s="52">
        <f t="shared" si="4"/>
        <v>0.23869101699577408</v>
      </c>
      <c r="H24" s="19">
        <v>708.303</v>
      </c>
      <c r="I24" s="140">
        <v>771.27099999999996</v>
      </c>
      <c r="J24" s="247">
        <f t="shared" si="5"/>
        <v>5.7328307262755939E-3</v>
      </c>
      <c r="K24" s="215">
        <f t="shared" si="6"/>
        <v>6.1748526878383893E-3</v>
      </c>
      <c r="L24" s="52">
        <f t="shared" si="7"/>
        <v>8.8899807003499864E-2</v>
      </c>
      <c r="N24" s="27">
        <f t="shared" si="0"/>
        <v>5.9039517883488513</v>
      </c>
      <c r="O24" s="152">
        <f t="shared" si="1"/>
        <v>5.1900045085359361</v>
      </c>
      <c r="P24" s="52">
        <f t="shared" si="8"/>
        <v>-0.12092701726017713</v>
      </c>
    </row>
    <row r="25" spans="1:16" ht="20.100000000000001" customHeight="1" x14ac:dyDescent="0.25">
      <c r="A25" s="8" t="s">
        <v>178</v>
      </c>
      <c r="B25" s="19">
        <v>1991.91</v>
      </c>
      <c r="C25" s="140">
        <v>1057.4299999999998</v>
      </c>
      <c r="D25" s="247">
        <f t="shared" si="2"/>
        <v>8.6318468003305539E-3</v>
      </c>
      <c r="E25" s="215">
        <f t="shared" si="3"/>
        <v>4.5347447050616925E-3</v>
      </c>
      <c r="F25" s="52">
        <f t="shared" si="4"/>
        <v>-0.46913766184215161</v>
      </c>
      <c r="H25" s="19">
        <v>1646.8030000000001</v>
      </c>
      <c r="I25" s="140">
        <v>632.13900000000012</v>
      </c>
      <c r="J25" s="247">
        <f t="shared" si="5"/>
        <v>1.3328819500302593E-2</v>
      </c>
      <c r="K25" s="215">
        <f t="shared" si="6"/>
        <v>5.0609516022740034E-3</v>
      </c>
      <c r="L25" s="52">
        <f t="shared" si="7"/>
        <v>-0.61614170000904778</v>
      </c>
      <c r="N25" s="27">
        <f t="shared" si="0"/>
        <v>8.2674568630108798</v>
      </c>
      <c r="O25" s="152">
        <f t="shared" si="1"/>
        <v>5.97806947031955</v>
      </c>
      <c r="P25" s="52">
        <f t="shared" si="8"/>
        <v>-0.27691555343145391</v>
      </c>
    </row>
    <row r="26" spans="1:16" ht="20.100000000000001" customHeight="1" x14ac:dyDescent="0.25">
      <c r="A26" s="8" t="s">
        <v>183</v>
      </c>
      <c r="B26" s="19">
        <v>1232.99</v>
      </c>
      <c r="C26" s="140">
        <v>1093.71</v>
      </c>
      <c r="D26" s="247">
        <f t="shared" si="2"/>
        <v>5.3431032457990418E-3</v>
      </c>
      <c r="E26" s="215">
        <f t="shared" si="3"/>
        <v>4.6903299805878644E-3</v>
      </c>
      <c r="F26" s="52">
        <f t="shared" si="4"/>
        <v>-0.11296117567863484</v>
      </c>
      <c r="H26" s="19">
        <v>709.12300000000005</v>
      </c>
      <c r="I26" s="140">
        <v>627.03200000000004</v>
      </c>
      <c r="J26" s="247">
        <f t="shared" si="5"/>
        <v>5.7394676051191768E-3</v>
      </c>
      <c r="K26" s="215">
        <f t="shared" si="6"/>
        <v>5.0200645824368889E-3</v>
      </c>
      <c r="L26" s="52">
        <f t="shared" si="7"/>
        <v>-0.11576411990585554</v>
      </c>
      <c r="N26" s="27">
        <f t="shared" si="0"/>
        <v>5.7512469687507606</v>
      </c>
      <c r="O26" s="152">
        <f t="shared" si="1"/>
        <v>5.7330736666940965</v>
      </c>
      <c r="P26" s="52">
        <f t="shared" si="8"/>
        <v>-3.1598890041426228E-3</v>
      </c>
    </row>
    <row r="27" spans="1:16" ht="20.100000000000001" customHeight="1" x14ac:dyDescent="0.25">
      <c r="A27" s="8" t="s">
        <v>182</v>
      </c>
      <c r="B27" s="19">
        <v>568.48</v>
      </c>
      <c r="C27" s="140">
        <v>519.08000000000004</v>
      </c>
      <c r="D27" s="247">
        <f t="shared" si="2"/>
        <v>2.4634809148264296E-3</v>
      </c>
      <c r="E27" s="215">
        <f t="shared" si="3"/>
        <v>2.2260530545789546E-3</v>
      </c>
      <c r="F27" s="52">
        <f t="shared" si="4"/>
        <v>-8.6898395721925092E-2</v>
      </c>
      <c r="H27" s="19">
        <v>473.02</v>
      </c>
      <c r="I27" s="140">
        <v>451.42200000000003</v>
      </c>
      <c r="J27" s="247">
        <f t="shared" si="5"/>
        <v>3.8285078421846038E-3</v>
      </c>
      <c r="K27" s="215">
        <f t="shared" si="6"/>
        <v>3.6141179300782497E-3</v>
      </c>
      <c r="L27" s="52">
        <f t="shared" si="7"/>
        <v>-4.5659802968161932E-2</v>
      </c>
      <c r="N27" s="27">
        <f t="shared" ref="N27" si="9">(H27/B27)*10</f>
        <v>8.3207852518998031</v>
      </c>
      <c r="O27" s="152">
        <f t="shared" ref="O27" si="10">(I27/C27)*10</f>
        <v>8.6965785620713572</v>
      </c>
      <c r="P27" s="52">
        <f t="shared" ref="P27" si="11">(O27-N27)/N27</f>
        <v>4.5163202605878194E-2</v>
      </c>
    </row>
    <row r="28" spans="1:16" ht="20.100000000000001" customHeight="1" x14ac:dyDescent="0.25">
      <c r="A28" s="8" t="s">
        <v>209</v>
      </c>
      <c r="B28" s="19">
        <v>228.51000000000002</v>
      </c>
      <c r="C28" s="140">
        <v>621.17999999999995</v>
      </c>
      <c r="D28" s="247">
        <f t="shared" si="2"/>
        <v>9.9023716550624015E-4</v>
      </c>
      <c r="E28" s="215">
        <f t="shared" si="3"/>
        <v>2.6639046706545327E-3</v>
      </c>
      <c r="F28" s="52">
        <f t="shared" si="4"/>
        <v>1.7183930681370616</v>
      </c>
      <c r="H28" s="19">
        <v>189.05800000000002</v>
      </c>
      <c r="I28" s="140">
        <v>450.32900000000001</v>
      </c>
      <c r="J28" s="247">
        <f t="shared" si="5"/>
        <v>1.5301890736707474E-3</v>
      </c>
      <c r="K28" s="215">
        <f t="shared" si="6"/>
        <v>3.605367291213561E-3</v>
      </c>
      <c r="L28" s="52">
        <f t="shared" si="7"/>
        <v>1.3819621491817322</v>
      </c>
      <c r="N28" s="27">
        <f t="shared" si="0"/>
        <v>8.2735110060828845</v>
      </c>
      <c r="O28" s="152">
        <f t="shared" si="1"/>
        <v>7.2495733925754209</v>
      </c>
      <c r="P28" s="52">
        <f t="shared" si="8"/>
        <v>-0.12376095381448578</v>
      </c>
    </row>
    <row r="29" spans="1:16" ht="20.100000000000001" customHeight="1" x14ac:dyDescent="0.25">
      <c r="A29" s="8" t="s">
        <v>186</v>
      </c>
      <c r="B29" s="19">
        <v>823.73</v>
      </c>
      <c r="C29" s="140">
        <v>577.42000000000007</v>
      </c>
      <c r="D29" s="247">
        <f t="shared" si="2"/>
        <v>3.5695945925449881E-3</v>
      </c>
      <c r="E29" s="215">
        <f t="shared" si="3"/>
        <v>2.4762417253120523E-3</v>
      </c>
      <c r="F29" s="52">
        <f>(C29-B29)/B29</f>
        <v>-0.29901788207300928</v>
      </c>
      <c r="H29" s="19">
        <v>555.11999999999989</v>
      </c>
      <c r="I29" s="140">
        <v>436.53199999999998</v>
      </c>
      <c r="J29" s="247">
        <f t="shared" si="5"/>
        <v>4.4930051020115784E-3</v>
      </c>
      <c r="K29" s="215">
        <f t="shared" si="6"/>
        <v>3.4949074884540817E-3</v>
      </c>
      <c r="L29" s="52">
        <f>(I29-H29)/H29</f>
        <v>-0.21362588269203042</v>
      </c>
      <c r="N29" s="27">
        <f t="shared" si="0"/>
        <v>6.739101404586453</v>
      </c>
      <c r="O29" s="152">
        <f t="shared" si="1"/>
        <v>7.5600429496726811</v>
      </c>
      <c r="P29" s="52">
        <f>(O29-N29)/N29</f>
        <v>0.12181765725138327</v>
      </c>
    </row>
    <row r="30" spans="1:16" ht="20.100000000000001" customHeight="1" x14ac:dyDescent="0.25">
      <c r="A30" s="8" t="s">
        <v>196</v>
      </c>
      <c r="B30" s="19">
        <v>1151.08</v>
      </c>
      <c r="C30" s="140">
        <v>690.61</v>
      </c>
      <c r="D30" s="247">
        <f t="shared" si="2"/>
        <v>4.9881501749197976E-3</v>
      </c>
      <c r="E30" s="215">
        <f t="shared" si="3"/>
        <v>2.9616523465029894E-3</v>
      </c>
      <c r="F30" s="52">
        <f>(C30-B30)/B30</f>
        <v>-0.40003301247524059</v>
      </c>
      <c r="H30" s="19">
        <v>617.7360000000001</v>
      </c>
      <c r="I30" s="140">
        <v>414.43200000000002</v>
      </c>
      <c r="J30" s="247">
        <f t="shared" si="5"/>
        <v>4.9998036455112865E-3</v>
      </c>
      <c r="K30" s="215">
        <f t="shared" si="6"/>
        <v>3.3179732534041081E-3</v>
      </c>
      <c r="L30" s="52">
        <f t="shared" ref="L30:L31" si="12">(I30-H30)/H30</f>
        <v>-0.32911146509188399</v>
      </c>
      <c r="N30" s="27">
        <f t="shared" ref="N30:N31" si="13">(H30/B30)*10</f>
        <v>5.3665774750668946</v>
      </c>
      <c r="O30" s="152">
        <f t="shared" ref="O30:O31" si="14">(I30/C30)*10</f>
        <v>6.0009556768653809</v>
      </c>
      <c r="P30" s="52">
        <f t="shared" ref="P30:P31" si="15">(O30-N30)/N30</f>
        <v>0.1182090829296336</v>
      </c>
    </row>
    <row r="31" spans="1:16" ht="20.100000000000001" customHeight="1" x14ac:dyDescent="0.25">
      <c r="A31" s="8" t="s">
        <v>213</v>
      </c>
      <c r="B31" s="19">
        <v>483.45</v>
      </c>
      <c r="C31" s="140">
        <v>375.33000000000004</v>
      </c>
      <c r="D31" s="247">
        <f t="shared" si="2"/>
        <v>2.0950074730383432E-3</v>
      </c>
      <c r="E31" s="215">
        <f t="shared" si="3"/>
        <v>1.6095871406625552E-3</v>
      </c>
      <c r="F31" s="52">
        <f t="shared" si="4"/>
        <v>-0.22364256903506041</v>
      </c>
      <c r="H31" s="19">
        <v>525.6</v>
      </c>
      <c r="I31" s="140">
        <v>397.00400000000002</v>
      </c>
      <c r="J31" s="247">
        <f t="shared" si="5"/>
        <v>4.2540774636426106E-3</v>
      </c>
      <c r="K31" s="215">
        <f t="shared" si="6"/>
        <v>3.1784433960081377E-3</v>
      </c>
      <c r="L31" s="52">
        <f t="shared" si="12"/>
        <v>-0.24466514459665145</v>
      </c>
      <c r="N31" s="27">
        <f t="shared" si="13"/>
        <v>10.871858516909711</v>
      </c>
      <c r="O31" s="152">
        <f t="shared" si="14"/>
        <v>10.577465163989022</v>
      </c>
      <c r="P31" s="52">
        <f t="shared" si="15"/>
        <v>-2.7078475355690131E-2</v>
      </c>
    </row>
    <row r="32" spans="1:16" ht="20.100000000000001" customHeight="1" thickBot="1" x14ac:dyDescent="0.3">
      <c r="A32" s="8" t="s">
        <v>17</v>
      </c>
      <c r="B32" s="19">
        <f>B33-SUM(B7:B31)</f>
        <v>8918.0300000000861</v>
      </c>
      <c r="C32" s="140">
        <f>C33-SUM(C7:C31)</f>
        <v>8073.1000000000349</v>
      </c>
      <c r="D32" s="247">
        <f t="shared" si="2"/>
        <v>3.8645856851339984E-2</v>
      </c>
      <c r="E32" s="215">
        <f t="shared" si="3"/>
        <v>3.4621154571398312E-2</v>
      </c>
      <c r="F32" s="52">
        <f t="shared" si="4"/>
        <v>-9.4744018578098874E-2</v>
      </c>
      <c r="H32" s="19">
        <f>H33-SUM(H7:H31)</f>
        <v>6553.597999999969</v>
      </c>
      <c r="I32" s="140">
        <f>I33-SUM(I7:I31)</f>
        <v>5616.0359999999491</v>
      </c>
      <c r="J32" s="247">
        <f t="shared" si="5"/>
        <v>5.3043214531151357E-2</v>
      </c>
      <c r="K32" s="215">
        <f t="shared" si="6"/>
        <v>4.4962399713715212E-2</v>
      </c>
      <c r="L32" s="52">
        <f t="shared" si="7"/>
        <v>-0.14306065156880607</v>
      </c>
      <c r="N32" s="27">
        <f t="shared" si="0"/>
        <v>7.3487059361763816</v>
      </c>
      <c r="O32" s="152">
        <f t="shared" si="1"/>
        <v>6.9564801625149268</v>
      </c>
      <c r="P32" s="52">
        <f t="shared" si="8"/>
        <v>-5.3373447933274414E-2</v>
      </c>
    </row>
    <row r="33" spans="1:16" ht="26.25" customHeight="1" thickBot="1" x14ac:dyDescent="0.3">
      <c r="A33" s="12" t="s">
        <v>18</v>
      </c>
      <c r="B33" s="17">
        <v>230762.90000000005</v>
      </c>
      <c r="C33" s="145">
        <v>233184.02</v>
      </c>
      <c r="D33" s="243">
        <f>SUM(D7:D32)</f>
        <v>1</v>
      </c>
      <c r="E33" s="244">
        <f>SUM(E7:E32)</f>
        <v>1</v>
      </c>
      <c r="F33" s="57">
        <f t="shared" si="4"/>
        <v>1.0491807825261065E-2</v>
      </c>
      <c r="G33" s="1"/>
      <c r="H33" s="17">
        <v>123552.05200000001</v>
      </c>
      <c r="I33" s="145">
        <v>124905.16599999995</v>
      </c>
      <c r="J33" s="243">
        <f>SUM(J7:J32)</f>
        <v>0.99999999999999978</v>
      </c>
      <c r="K33" s="244">
        <f>SUM(K7:K32)</f>
        <v>0.99999999999999989</v>
      </c>
      <c r="L33" s="57">
        <f t="shared" si="7"/>
        <v>1.0951772779944951E-2</v>
      </c>
      <c r="N33" s="29">
        <f t="shared" si="0"/>
        <v>5.354069133296556</v>
      </c>
      <c r="O33" s="146">
        <f t="shared" si="1"/>
        <v>5.3565062477265792</v>
      </c>
      <c r="P33" s="57">
        <f t="shared" si="8"/>
        <v>4.5518919710375508E-4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L5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166</v>
      </c>
      <c r="B39" s="39">
        <v>80653.37999999999</v>
      </c>
      <c r="C39" s="147">
        <v>81150</v>
      </c>
      <c r="D39" s="247">
        <f t="shared" ref="D39:D61" si="16">B39/$B$62</f>
        <v>0.44363929593846413</v>
      </c>
      <c r="E39" s="246">
        <f t="shared" ref="E39:E61" si="17">C39/$C$62</f>
        <v>0.44104035087137666</v>
      </c>
      <c r="F39" s="52">
        <f>(C39-B39)/B39</f>
        <v>6.1574604808875954E-3</v>
      </c>
      <c r="H39" s="39">
        <v>34009.390999999996</v>
      </c>
      <c r="I39" s="147">
        <v>35114.959999999999</v>
      </c>
      <c r="J39" s="247">
        <f t="shared" ref="J39:J61" si="18">H39/$H$62</f>
        <v>0.41765462502570144</v>
      </c>
      <c r="K39" s="246">
        <f t="shared" ref="K39:K61" si="19">I39/$I$62</f>
        <v>0.42318159991051169</v>
      </c>
      <c r="L39" s="52">
        <f>(I39-H39)/H39</f>
        <v>3.2507756460561241E-2</v>
      </c>
      <c r="N39" s="27">
        <f t="shared" ref="N39:N62" si="20">(H39/B39)*10</f>
        <v>4.2167347481283493</v>
      </c>
      <c r="O39" s="151">
        <f t="shared" ref="O39:O62" si="21">(I39/C39)*10</f>
        <v>4.3271669747381392</v>
      </c>
      <c r="P39" s="61">
        <f t="shared" si="8"/>
        <v>2.6189038013075552E-2</v>
      </c>
    </row>
    <row r="40" spans="1:16" ht="20.100000000000001" customHeight="1" x14ac:dyDescent="0.25">
      <c r="A40" s="38" t="s">
        <v>173</v>
      </c>
      <c r="B40" s="19">
        <v>29223.879999999997</v>
      </c>
      <c r="C40" s="140">
        <v>35809.240000000005</v>
      </c>
      <c r="D40" s="247">
        <f t="shared" si="16"/>
        <v>0.16074790105250597</v>
      </c>
      <c r="E40" s="215">
        <f t="shared" si="17"/>
        <v>0.194618851189616</v>
      </c>
      <c r="F40" s="52">
        <f t="shared" ref="F40:F62" si="22">(C40-B40)/B40</f>
        <v>0.2253417410692902</v>
      </c>
      <c r="H40" s="19">
        <v>12709.828000000001</v>
      </c>
      <c r="I40" s="140">
        <v>15522.106</v>
      </c>
      <c r="J40" s="247">
        <f t="shared" si="18"/>
        <v>0.15608390186937374</v>
      </c>
      <c r="K40" s="215">
        <f t="shared" si="19"/>
        <v>0.18706185771137296</v>
      </c>
      <c r="L40" s="52">
        <f t="shared" ref="L40:L62" si="23">(I40-H40)/H40</f>
        <v>0.22126798254075492</v>
      </c>
      <c r="N40" s="27">
        <f t="shared" si="20"/>
        <v>4.3491240725050888</v>
      </c>
      <c r="O40" s="152">
        <f t="shared" si="21"/>
        <v>4.3346650194195675</v>
      </c>
      <c r="P40" s="52">
        <f t="shared" si="8"/>
        <v>-3.3245896977119162E-3</v>
      </c>
    </row>
    <row r="41" spans="1:16" ht="20.100000000000001" customHeight="1" x14ac:dyDescent="0.25">
      <c r="A41" s="38" t="s">
        <v>175</v>
      </c>
      <c r="B41" s="19">
        <v>30486.289999999997</v>
      </c>
      <c r="C41" s="140">
        <v>28914.18</v>
      </c>
      <c r="D41" s="247">
        <f t="shared" si="16"/>
        <v>0.16769187145505668</v>
      </c>
      <c r="E41" s="215">
        <f t="shared" si="17"/>
        <v>0.1571450411874078</v>
      </c>
      <c r="F41" s="52">
        <f t="shared" si="22"/>
        <v>-5.1567770299370541E-2</v>
      </c>
      <c r="H41" s="19">
        <v>12957.752</v>
      </c>
      <c r="I41" s="140">
        <v>12294.248</v>
      </c>
      <c r="J41" s="247">
        <f t="shared" si="18"/>
        <v>0.1591285493096902</v>
      </c>
      <c r="K41" s="215">
        <f t="shared" si="19"/>
        <v>0.14816190986225269</v>
      </c>
      <c r="L41" s="52">
        <f t="shared" si="23"/>
        <v>-5.1205178182141528E-2</v>
      </c>
      <c r="N41" s="27">
        <f t="shared" si="20"/>
        <v>4.2503538475819793</v>
      </c>
      <c r="O41" s="152">
        <f t="shared" si="21"/>
        <v>4.251978786878964</v>
      </c>
      <c r="P41" s="52">
        <f t="shared" si="8"/>
        <v>3.8230682791484108E-4</v>
      </c>
    </row>
    <row r="42" spans="1:16" ht="20.100000000000001" customHeight="1" x14ac:dyDescent="0.25">
      <c r="A42" s="38" t="s">
        <v>171</v>
      </c>
      <c r="B42" s="19">
        <v>13557.869999999999</v>
      </c>
      <c r="C42" s="140">
        <v>12971.12</v>
      </c>
      <c r="D42" s="247">
        <f t="shared" si="16"/>
        <v>7.4575968189122696E-2</v>
      </c>
      <c r="E42" s="215">
        <f t="shared" si="17"/>
        <v>7.049645491059435E-2</v>
      </c>
      <c r="F42" s="52">
        <f t="shared" si="22"/>
        <v>-4.3277446973602654E-2</v>
      </c>
      <c r="H42" s="19">
        <v>5767.6589999999997</v>
      </c>
      <c r="I42" s="140">
        <v>5796.0560000000005</v>
      </c>
      <c r="J42" s="247">
        <f t="shared" si="18"/>
        <v>7.0830126211936947E-2</v>
      </c>
      <c r="K42" s="215">
        <f t="shared" si="19"/>
        <v>6.9850122319687138E-2</v>
      </c>
      <c r="L42" s="52">
        <f t="shared" si="23"/>
        <v>4.923488021743457E-3</v>
      </c>
      <c r="N42" s="27">
        <f t="shared" si="20"/>
        <v>4.2541040738700104</v>
      </c>
      <c r="O42" s="152">
        <f t="shared" si="21"/>
        <v>4.4684314076193878</v>
      </c>
      <c r="P42" s="52">
        <f t="shared" si="8"/>
        <v>5.0381309443236356E-2</v>
      </c>
    </row>
    <row r="43" spans="1:16" ht="20.100000000000001" customHeight="1" x14ac:dyDescent="0.25">
      <c r="A43" s="38" t="s">
        <v>180</v>
      </c>
      <c r="B43" s="19">
        <v>7555.57</v>
      </c>
      <c r="C43" s="140">
        <v>5644.6500000000005</v>
      </c>
      <c r="D43" s="247">
        <f t="shared" si="16"/>
        <v>4.1559916710419101E-2</v>
      </c>
      <c r="E43" s="215">
        <f t="shared" si="17"/>
        <v>3.0677984184178886E-2</v>
      </c>
      <c r="F43" s="52">
        <f t="shared" si="22"/>
        <v>-0.25291539883820802</v>
      </c>
      <c r="H43" s="19">
        <v>5307.4060000000009</v>
      </c>
      <c r="I43" s="140">
        <v>4123.8990000000003</v>
      </c>
      <c r="J43" s="247">
        <f t="shared" si="18"/>
        <v>6.5177958134832778E-2</v>
      </c>
      <c r="K43" s="215">
        <f t="shared" si="19"/>
        <v>4.9698424167060405E-2</v>
      </c>
      <c r="L43" s="52">
        <f t="shared" si="23"/>
        <v>-0.22299160832994505</v>
      </c>
      <c r="N43" s="27">
        <f t="shared" si="20"/>
        <v>7.0244945119957869</v>
      </c>
      <c r="O43" s="152">
        <f t="shared" si="21"/>
        <v>7.3058542159389859</v>
      </c>
      <c r="P43" s="52">
        <f t="shared" si="8"/>
        <v>4.0054085523551726E-2</v>
      </c>
    </row>
    <row r="44" spans="1:16" ht="20.100000000000001" customHeight="1" x14ac:dyDescent="0.25">
      <c r="A44" s="38" t="s">
        <v>176</v>
      </c>
      <c r="B44" s="19">
        <v>5596.4699999999993</v>
      </c>
      <c r="C44" s="140">
        <v>5418.7599999999993</v>
      </c>
      <c r="D44" s="247">
        <f t="shared" si="16"/>
        <v>3.0783756496513059E-2</v>
      </c>
      <c r="E44" s="215">
        <f t="shared" si="17"/>
        <v>2.945029958949822E-2</v>
      </c>
      <c r="F44" s="52">
        <f t="shared" si="22"/>
        <v>-3.1753944897408556E-2</v>
      </c>
      <c r="H44" s="19">
        <v>2917.6130000000003</v>
      </c>
      <c r="I44" s="140">
        <v>2783.2219999999998</v>
      </c>
      <c r="J44" s="247">
        <f t="shared" si="18"/>
        <v>3.5829943661299671E-2</v>
      </c>
      <c r="K44" s="215">
        <f t="shared" si="19"/>
        <v>3.354149738077828E-2</v>
      </c>
      <c r="L44" s="52">
        <f t="shared" si="23"/>
        <v>-4.6061969150809415E-2</v>
      </c>
      <c r="N44" s="27">
        <f t="shared" si="20"/>
        <v>5.2133094611424715</v>
      </c>
      <c r="O44" s="152">
        <f t="shared" si="21"/>
        <v>5.1362710287962567</v>
      </c>
      <c r="P44" s="52">
        <f t="shared" si="8"/>
        <v>-1.4777260571317048E-2</v>
      </c>
    </row>
    <row r="45" spans="1:16" ht="20.100000000000001" customHeight="1" x14ac:dyDescent="0.25">
      <c r="A45" s="38" t="s">
        <v>185</v>
      </c>
      <c r="B45" s="19">
        <v>2556.09</v>
      </c>
      <c r="C45" s="140">
        <v>2851.6699999999996</v>
      </c>
      <c r="D45" s="247">
        <f t="shared" si="16"/>
        <v>1.4059943525681738E-2</v>
      </c>
      <c r="E45" s="215">
        <f t="shared" si="17"/>
        <v>1.5498478587423025E-2</v>
      </c>
      <c r="F45" s="52">
        <f t="shared" si="22"/>
        <v>0.11563755579811331</v>
      </c>
      <c r="H45" s="19">
        <v>1433.6290000000001</v>
      </c>
      <c r="I45" s="140">
        <v>1586.0049999999999</v>
      </c>
      <c r="J45" s="247">
        <f t="shared" si="18"/>
        <v>1.7605777840037518E-2</v>
      </c>
      <c r="K45" s="215">
        <f t="shared" si="19"/>
        <v>1.9113452880654601E-2</v>
      </c>
      <c r="L45" s="52">
        <f t="shared" si="23"/>
        <v>0.10628691244387477</v>
      </c>
      <c r="N45" s="27">
        <f t="shared" si="20"/>
        <v>5.6086796630791556</v>
      </c>
      <c r="O45" s="152">
        <f t="shared" si="21"/>
        <v>5.561670880571735</v>
      </c>
      <c r="P45" s="52">
        <f t="shared" si="8"/>
        <v>-8.3814347281892781E-3</v>
      </c>
    </row>
    <row r="46" spans="1:16" ht="20.100000000000001" customHeight="1" x14ac:dyDescent="0.25">
      <c r="A46" s="38" t="s">
        <v>174</v>
      </c>
      <c r="B46" s="19">
        <v>3819.34</v>
      </c>
      <c r="C46" s="140">
        <v>3857.7699999999995</v>
      </c>
      <c r="D46" s="247">
        <f t="shared" si="16"/>
        <v>2.1008534404257005E-2</v>
      </c>
      <c r="E46" s="215">
        <f t="shared" si="17"/>
        <v>2.0966509357745786E-2</v>
      </c>
      <c r="F46" s="52">
        <f t="shared" si="22"/>
        <v>1.0061947875810842E-2</v>
      </c>
      <c r="H46" s="19">
        <v>1403.085</v>
      </c>
      <c r="I46" s="140">
        <v>1460.73</v>
      </c>
      <c r="J46" s="247">
        <f t="shared" si="18"/>
        <v>1.7230680183428937E-2</v>
      </c>
      <c r="K46" s="215">
        <f t="shared" si="19"/>
        <v>1.7603723838423332E-2</v>
      </c>
      <c r="L46" s="52">
        <f t="shared" si="23"/>
        <v>4.1084467441388071E-2</v>
      </c>
      <c r="N46" s="27">
        <f t="shared" si="20"/>
        <v>3.6736320935030657</v>
      </c>
      <c r="O46" s="152">
        <f t="shared" si="21"/>
        <v>3.7864621270837824</v>
      </c>
      <c r="P46" s="52">
        <f t="shared" si="8"/>
        <v>3.0713482109506859E-2</v>
      </c>
    </row>
    <row r="47" spans="1:16" ht="20.100000000000001" customHeight="1" x14ac:dyDescent="0.25">
      <c r="A47" s="38" t="s">
        <v>179</v>
      </c>
      <c r="B47" s="19">
        <v>1061.69</v>
      </c>
      <c r="C47" s="140">
        <v>1489.4299999999998</v>
      </c>
      <c r="D47" s="247">
        <f t="shared" si="16"/>
        <v>5.8398966553529193E-3</v>
      </c>
      <c r="E47" s="215">
        <f t="shared" si="17"/>
        <v>8.0948703610394888E-3</v>
      </c>
      <c r="F47" s="52">
        <f t="shared" si="22"/>
        <v>0.40288596482965816</v>
      </c>
      <c r="H47" s="19">
        <v>605.58699999999999</v>
      </c>
      <c r="I47" s="140">
        <v>813.65899999999988</v>
      </c>
      <c r="J47" s="247">
        <f t="shared" si="18"/>
        <v>7.4369520878935901E-3</v>
      </c>
      <c r="K47" s="215">
        <f t="shared" si="19"/>
        <v>9.8056645202382973E-3</v>
      </c>
      <c r="L47" s="52">
        <f t="shared" si="23"/>
        <v>0.34358729629268775</v>
      </c>
      <c r="N47" s="27">
        <f t="shared" si="20"/>
        <v>5.7039908071094194</v>
      </c>
      <c r="O47" s="152">
        <f t="shared" si="21"/>
        <v>5.4628884875422132</v>
      </c>
      <c r="P47" s="52">
        <f t="shared" si="8"/>
        <v>-4.2269058229669254E-2</v>
      </c>
    </row>
    <row r="48" spans="1:16" ht="20.100000000000001" customHeight="1" x14ac:dyDescent="0.25">
      <c r="A48" s="38" t="s">
        <v>193</v>
      </c>
      <c r="B48" s="19">
        <v>1199.71</v>
      </c>
      <c r="C48" s="140">
        <v>1486.0700000000002</v>
      </c>
      <c r="D48" s="247">
        <f t="shared" si="16"/>
        <v>6.5990848707188077E-3</v>
      </c>
      <c r="E48" s="215">
        <f t="shared" si="17"/>
        <v>8.0766091709109887E-3</v>
      </c>
      <c r="F48" s="52">
        <f t="shared" si="22"/>
        <v>0.23869101699577408</v>
      </c>
      <c r="H48" s="19">
        <v>708.303</v>
      </c>
      <c r="I48" s="140">
        <v>771.27099999999996</v>
      </c>
      <c r="J48" s="247">
        <f t="shared" si="18"/>
        <v>8.6983628689375654E-3</v>
      </c>
      <c r="K48" s="215">
        <f t="shared" si="19"/>
        <v>9.2948331920235782E-3</v>
      </c>
      <c r="L48" s="52">
        <f t="shared" si="23"/>
        <v>8.8899807003499864E-2</v>
      </c>
      <c r="N48" s="27">
        <f t="shared" si="20"/>
        <v>5.9039517883488513</v>
      </c>
      <c r="O48" s="152">
        <f t="shared" si="21"/>
        <v>5.1900045085359361</v>
      </c>
      <c r="P48" s="52">
        <f t="shared" si="8"/>
        <v>-0.12092701726017713</v>
      </c>
    </row>
    <row r="49" spans="1:16" ht="20.100000000000001" customHeight="1" x14ac:dyDescent="0.25">
      <c r="A49" s="38" t="s">
        <v>183</v>
      </c>
      <c r="B49" s="19">
        <v>1232.99</v>
      </c>
      <c r="C49" s="140">
        <v>1093.71</v>
      </c>
      <c r="D49" s="247">
        <f t="shared" si="16"/>
        <v>6.782143730357822E-3</v>
      </c>
      <c r="E49" s="215">
        <f t="shared" si="17"/>
        <v>5.9441804331673859E-3</v>
      </c>
      <c r="F49" s="52">
        <f t="shared" si="22"/>
        <v>-0.11296117567863484</v>
      </c>
      <c r="H49" s="19">
        <v>709.12300000000005</v>
      </c>
      <c r="I49" s="140">
        <v>627.03200000000004</v>
      </c>
      <c r="J49" s="247">
        <f t="shared" si="18"/>
        <v>8.7084329343651151E-3</v>
      </c>
      <c r="K49" s="215">
        <f t="shared" si="19"/>
        <v>7.5565629280252063E-3</v>
      </c>
      <c r="L49" s="52">
        <f t="shared" si="23"/>
        <v>-0.11576411990585554</v>
      </c>
      <c r="N49" s="27">
        <f t="shared" si="20"/>
        <v>5.7512469687507606</v>
      </c>
      <c r="O49" s="152">
        <f t="shared" si="21"/>
        <v>5.7330736666940965</v>
      </c>
      <c r="P49" s="52">
        <f t="shared" si="8"/>
        <v>-3.1598890041426228E-3</v>
      </c>
    </row>
    <row r="50" spans="1:16" ht="20.100000000000001" customHeight="1" x14ac:dyDescent="0.25">
      <c r="A50" s="38" t="s">
        <v>196</v>
      </c>
      <c r="B50" s="19">
        <v>1151.08</v>
      </c>
      <c r="C50" s="140">
        <v>690.61</v>
      </c>
      <c r="D50" s="247">
        <f t="shared" si="16"/>
        <v>6.3315923122979761E-3</v>
      </c>
      <c r="E50" s="215">
        <f t="shared" si="17"/>
        <v>3.7533811055487547E-3</v>
      </c>
      <c r="F50" s="52">
        <f t="shared" si="22"/>
        <v>-0.40003301247524059</v>
      </c>
      <c r="H50" s="19">
        <v>617.7360000000001</v>
      </c>
      <c r="I50" s="140">
        <v>414.43200000000002</v>
      </c>
      <c r="J50" s="247">
        <f t="shared" si="18"/>
        <v>7.5861487036000376E-3</v>
      </c>
      <c r="K50" s="215">
        <f t="shared" si="19"/>
        <v>4.9944524161244438E-3</v>
      </c>
      <c r="L50" s="52">
        <f t="shared" si="23"/>
        <v>-0.32911146509188399</v>
      </c>
      <c r="N50" s="27">
        <f t="shared" si="20"/>
        <v>5.3665774750668946</v>
      </c>
      <c r="O50" s="152">
        <f t="shared" si="21"/>
        <v>6.0009556768653809</v>
      </c>
      <c r="P50" s="52">
        <f t="shared" si="8"/>
        <v>0.1182090829296336</v>
      </c>
    </row>
    <row r="51" spans="1:16" ht="20.100000000000001" customHeight="1" x14ac:dyDescent="0.25">
      <c r="A51" s="38" t="s">
        <v>191</v>
      </c>
      <c r="B51" s="19">
        <v>320.98999999999995</v>
      </c>
      <c r="C51" s="140">
        <v>702.62</v>
      </c>
      <c r="D51" s="247">
        <f t="shared" si="16"/>
        <v>1.7656269037117551E-3</v>
      </c>
      <c r="E51" s="215">
        <f t="shared" si="17"/>
        <v>3.8186539905021156E-3</v>
      </c>
      <c r="F51" s="52">
        <f t="shared" si="22"/>
        <v>1.1889155425402664</v>
      </c>
      <c r="H51" s="19">
        <v>195.64400000000001</v>
      </c>
      <c r="I51" s="140">
        <v>396.423</v>
      </c>
      <c r="J51" s="247">
        <f t="shared" si="18"/>
        <v>2.4026193664722882E-3</v>
      </c>
      <c r="K51" s="215">
        <f t="shared" si="19"/>
        <v>4.7774202044178543E-3</v>
      </c>
      <c r="L51" s="52">
        <f t="shared" si="23"/>
        <v>1.0262466520823537</v>
      </c>
      <c r="N51" s="27">
        <f t="shared" si="20"/>
        <v>6.0950185364030043</v>
      </c>
      <c r="O51" s="152">
        <f t="shared" si="21"/>
        <v>5.6420682588027669</v>
      </c>
      <c r="P51" s="52">
        <f t="shared" si="8"/>
        <v>-7.4314831840945894E-2</v>
      </c>
    </row>
    <row r="52" spans="1:16" ht="20.100000000000001" customHeight="1" x14ac:dyDescent="0.25">
      <c r="A52" s="38" t="s">
        <v>190</v>
      </c>
      <c r="B52" s="19">
        <v>1127.22</v>
      </c>
      <c r="C52" s="140">
        <v>528.90000000000009</v>
      </c>
      <c r="D52" s="247">
        <f t="shared" si="16"/>
        <v>6.2003487909341876E-3</v>
      </c>
      <c r="E52" s="215">
        <f t="shared" si="17"/>
        <v>2.8745069818345184E-3</v>
      </c>
      <c r="F52" s="52">
        <f t="shared" si="22"/>
        <v>-0.53079256932985563</v>
      </c>
      <c r="H52" s="19">
        <v>711.16500000000008</v>
      </c>
      <c r="I52" s="140">
        <v>332.89</v>
      </c>
      <c r="J52" s="247">
        <f t="shared" si="18"/>
        <v>8.7335098533932298E-3</v>
      </c>
      <c r="K52" s="215">
        <f t="shared" si="19"/>
        <v>4.0117637267480938E-3</v>
      </c>
      <c r="L52" s="52">
        <f t="shared" si="23"/>
        <v>-0.53190891002791196</v>
      </c>
      <c r="N52" s="27">
        <f t="shared" si="20"/>
        <v>6.3090168733698837</v>
      </c>
      <c r="O52" s="152">
        <f t="shared" si="21"/>
        <v>6.2940064284363757</v>
      </c>
      <c r="P52" s="52">
        <f t="shared" si="8"/>
        <v>-2.3792050702648318E-3</v>
      </c>
    </row>
    <row r="53" spans="1:16" ht="20.100000000000001" customHeight="1" x14ac:dyDescent="0.25">
      <c r="A53" s="38" t="s">
        <v>194</v>
      </c>
      <c r="B53" s="19">
        <v>264.8</v>
      </c>
      <c r="C53" s="140">
        <v>397.01</v>
      </c>
      <c r="D53" s="247">
        <f t="shared" si="16"/>
        <v>1.4565500610700423E-3</v>
      </c>
      <c r="E53" s="215">
        <f t="shared" si="17"/>
        <v>2.1577009205107239E-3</v>
      </c>
      <c r="F53" s="52">
        <f t="shared" si="22"/>
        <v>0.49928247734138964</v>
      </c>
      <c r="H53" s="19">
        <v>244.44900000000001</v>
      </c>
      <c r="I53" s="140">
        <v>226.63800000000003</v>
      </c>
      <c r="J53" s="247">
        <f t="shared" si="18"/>
        <v>3.001972467925336E-3</v>
      </c>
      <c r="K53" s="215">
        <f t="shared" si="19"/>
        <v>2.7312869341305974E-3</v>
      </c>
      <c r="L53" s="52">
        <f t="shared" si="23"/>
        <v>-7.2861823938735595E-2</v>
      </c>
      <c r="N53" s="27">
        <f t="shared" si="20"/>
        <v>9.231457703927493</v>
      </c>
      <c r="O53" s="152">
        <f t="shared" si="21"/>
        <v>5.7086219490692933</v>
      </c>
      <c r="P53" s="52">
        <f t="shared" si="8"/>
        <v>-0.38161207772846328</v>
      </c>
    </row>
    <row r="54" spans="1:16" ht="20.100000000000001" customHeight="1" x14ac:dyDescent="0.25">
      <c r="A54" s="38" t="s">
        <v>184</v>
      </c>
      <c r="B54" s="19">
        <v>398.03000000000003</v>
      </c>
      <c r="C54" s="140">
        <v>199.73000000000002</v>
      </c>
      <c r="D54" s="247">
        <f t="shared" si="16"/>
        <v>2.1893905619626468E-3</v>
      </c>
      <c r="E54" s="215">
        <f t="shared" si="17"/>
        <v>1.0855081858230447E-3</v>
      </c>
      <c r="F54" s="52">
        <f t="shared" si="22"/>
        <v>-0.49820365299098057</v>
      </c>
      <c r="H54" s="19">
        <v>293.43200000000002</v>
      </c>
      <c r="I54" s="140">
        <v>175.94799999999998</v>
      </c>
      <c r="J54" s="247">
        <f t="shared" si="18"/>
        <v>3.6035115104102173E-3</v>
      </c>
      <c r="K54" s="215">
        <f t="shared" si="19"/>
        <v>2.120405551965735E-3</v>
      </c>
      <c r="L54" s="52">
        <f t="shared" si="23"/>
        <v>-0.40037896343957041</v>
      </c>
      <c r="N54" s="27">
        <f t="shared" si="20"/>
        <v>7.3721076300781352</v>
      </c>
      <c r="O54" s="152">
        <f t="shared" si="21"/>
        <v>8.8092925449356621</v>
      </c>
      <c r="P54" s="52">
        <f t="shared" si="8"/>
        <v>0.19494898704324728</v>
      </c>
    </row>
    <row r="55" spans="1:16" ht="20.100000000000001" customHeight="1" x14ac:dyDescent="0.25">
      <c r="A55" s="38" t="s">
        <v>215</v>
      </c>
      <c r="B55" s="19">
        <v>278.99</v>
      </c>
      <c r="C55" s="140">
        <v>160.53999999999996</v>
      </c>
      <c r="D55" s="247">
        <f t="shared" si="16"/>
        <v>1.5346031024846339E-3</v>
      </c>
      <c r="E55" s="215">
        <f t="shared" si="17"/>
        <v>8.7251531643734804E-4</v>
      </c>
      <c r="F55" s="52">
        <f t="shared" si="22"/>
        <v>-0.42456718878812877</v>
      </c>
      <c r="H55" s="19">
        <v>173.45100000000002</v>
      </c>
      <c r="I55" s="140">
        <v>103.312</v>
      </c>
      <c r="J55" s="247">
        <f t="shared" si="18"/>
        <v>2.13007672984597E-3</v>
      </c>
      <c r="K55" s="215">
        <f t="shared" si="19"/>
        <v>1.2450459134783233E-3</v>
      </c>
      <c r="L55" s="52">
        <f t="shared" si="23"/>
        <v>-0.40437356948071801</v>
      </c>
      <c r="N55" s="27">
        <f t="shared" si="20"/>
        <v>6.2171045557188434</v>
      </c>
      <c r="O55" s="152">
        <f t="shared" si="21"/>
        <v>6.4352809268718092</v>
      </c>
      <c r="P55" s="52">
        <f t="shared" si="8"/>
        <v>3.5092922951130832E-2</v>
      </c>
    </row>
    <row r="56" spans="1:16" ht="20.100000000000001" customHeight="1" x14ac:dyDescent="0.25">
      <c r="A56" s="38" t="s">
        <v>197</v>
      </c>
      <c r="B56" s="19">
        <v>267.34999999999997</v>
      </c>
      <c r="C56" s="140">
        <v>112.15</v>
      </c>
      <c r="D56" s="247">
        <f t="shared" si="16"/>
        <v>1.4705765061445457E-3</v>
      </c>
      <c r="E56" s="215">
        <f t="shared" si="17"/>
        <v>6.0952156931885272E-4</v>
      </c>
      <c r="F56" s="52">
        <f t="shared" si="22"/>
        <v>-0.5805124368804937</v>
      </c>
      <c r="H56" s="19">
        <v>154.71899999999999</v>
      </c>
      <c r="I56" s="140">
        <v>90.187999999999988</v>
      </c>
      <c r="J56" s="247">
        <f t="shared" si="18"/>
        <v>1.9000371376644617E-3</v>
      </c>
      <c r="K56" s="215">
        <f t="shared" si="19"/>
        <v>1.0868843972121633E-3</v>
      </c>
      <c r="L56" s="52">
        <f t="shared" si="23"/>
        <v>-0.41708516730330475</v>
      </c>
      <c r="N56" s="27">
        <f t="shared" ref="N56" si="24">(H56/B56)*10</f>
        <v>5.7871329717598661</v>
      </c>
      <c r="O56" s="152">
        <f t="shared" ref="O56" si="25">(I56/C56)*10</f>
        <v>8.0417298261257226</v>
      </c>
      <c r="P56" s="52">
        <f t="shared" ref="P56" si="26">(O56-N56)/N56</f>
        <v>0.38958787803353928</v>
      </c>
    </row>
    <row r="57" spans="1:16" ht="20.100000000000001" customHeight="1" x14ac:dyDescent="0.25">
      <c r="A57" s="38" t="s">
        <v>199</v>
      </c>
      <c r="B57" s="19">
        <v>156.49</v>
      </c>
      <c r="C57" s="140">
        <v>160.67000000000002</v>
      </c>
      <c r="D57" s="247">
        <f t="shared" si="16"/>
        <v>8.607836822388629E-4</v>
      </c>
      <c r="E57" s="215">
        <f t="shared" si="17"/>
        <v>8.7322185057922487E-4</v>
      </c>
      <c r="F57" s="52">
        <f t="shared" si="22"/>
        <v>2.6710971947089313E-2</v>
      </c>
      <c r="H57" s="19">
        <v>90.364000000000004</v>
      </c>
      <c r="I57" s="140">
        <v>85.593000000000004</v>
      </c>
      <c r="J57" s="247">
        <f t="shared" si="18"/>
        <v>1.1097212101158322E-3</v>
      </c>
      <c r="K57" s="215">
        <f t="shared" si="19"/>
        <v>1.0315085844079114E-3</v>
      </c>
      <c r="L57" s="52">
        <f t="shared" si="23"/>
        <v>-5.2797574255234389E-2</v>
      </c>
      <c r="N57" s="27">
        <f t="shared" ref="N57:N60" si="27">(H57/B57)*10</f>
        <v>5.7744264809252988</v>
      </c>
      <c r="O57" s="152">
        <f t="shared" ref="O57:O60" si="28">(I57/C57)*10</f>
        <v>5.3272546212734175</v>
      </c>
      <c r="P57" s="52">
        <f t="shared" ref="P57:P60" si="29">(O57-N57)/N57</f>
        <v>-7.7440047272058443E-2</v>
      </c>
    </row>
    <row r="58" spans="1:16" ht="20.100000000000001" customHeight="1" x14ac:dyDescent="0.25">
      <c r="A58" s="38" t="s">
        <v>223</v>
      </c>
      <c r="B58" s="19">
        <v>89.81</v>
      </c>
      <c r="C58" s="140">
        <v>84.210000000000008</v>
      </c>
      <c r="D58" s="247">
        <f t="shared" si="16"/>
        <v>4.9400589495732813E-4</v>
      </c>
      <c r="E58" s="215">
        <f t="shared" si="17"/>
        <v>4.5767107759554689E-4</v>
      </c>
      <c r="F58" s="52">
        <f t="shared" si="22"/>
        <v>-6.2353858144972657E-2</v>
      </c>
      <c r="H58" s="19">
        <v>76.864999999999995</v>
      </c>
      <c r="I58" s="140">
        <v>63.764000000000003</v>
      </c>
      <c r="J58" s="247">
        <f t="shared" si="18"/>
        <v>9.4394582815671537E-4</v>
      </c>
      <c r="K58" s="215">
        <f t="shared" si="19"/>
        <v>7.6844033245926726E-4</v>
      </c>
      <c r="L58" s="52">
        <f t="shared" si="23"/>
        <v>-0.17044168347102054</v>
      </c>
      <c r="N58" s="27">
        <f t="shared" ref="N58:N59" si="30">(H58/B58)*10</f>
        <v>8.5586237612737985</v>
      </c>
      <c r="O58" s="152">
        <f t="shared" ref="O58:O59" si="31">(I58/C58)*10</f>
        <v>7.5720223251395318</v>
      </c>
      <c r="P58" s="52">
        <f t="shared" ref="P58:P59" si="32">(O58-N58)/N58</f>
        <v>-0.11527571063451313</v>
      </c>
    </row>
    <row r="59" spans="1:16" ht="20.100000000000001" customHeight="1" x14ac:dyDescent="0.25">
      <c r="A59" s="38" t="s">
        <v>200</v>
      </c>
      <c r="B59" s="19">
        <v>114.44999999999999</v>
      </c>
      <c r="C59" s="140">
        <v>88.09</v>
      </c>
      <c r="D59" s="247">
        <f t="shared" si="16"/>
        <v>6.2953985834390597E-4</v>
      </c>
      <c r="E59" s="215">
        <f t="shared" si="17"/>
        <v>4.7875840429155355E-4</v>
      </c>
      <c r="F59" s="52">
        <f t="shared" ref="F59:F60" si="33">(C59-B59)/B59</f>
        <v>-0.23031891655744857</v>
      </c>
      <c r="H59" s="19">
        <v>81.387</v>
      </c>
      <c r="I59" s="140">
        <v>52.518999999999998</v>
      </c>
      <c r="J59" s="247">
        <f t="shared" si="18"/>
        <v>9.9947855481936649E-4</v>
      </c>
      <c r="K59" s="215">
        <f t="shared" si="19"/>
        <v>6.3292324541164692E-4</v>
      </c>
      <c r="L59" s="52">
        <f t="shared" ref="L59:L60" si="34">(I59-H59)/H59</f>
        <v>-0.3547003821249094</v>
      </c>
      <c r="N59" s="27">
        <f t="shared" si="30"/>
        <v>7.1111402359108791</v>
      </c>
      <c r="O59" s="152">
        <f t="shared" si="31"/>
        <v>5.9619707117720511</v>
      </c>
      <c r="P59" s="52">
        <f t="shared" si="32"/>
        <v>-0.16160130246561349</v>
      </c>
    </row>
    <row r="60" spans="1:16" ht="20.100000000000001" customHeight="1" x14ac:dyDescent="0.25">
      <c r="A60" s="38" t="s">
        <v>195</v>
      </c>
      <c r="B60" s="19">
        <v>515.53</v>
      </c>
      <c r="C60" s="140">
        <v>82.740000000000009</v>
      </c>
      <c r="D60" s="247">
        <f t="shared" si="16"/>
        <v>2.8357071487289985E-3</v>
      </c>
      <c r="E60" s="215">
        <f t="shared" si="17"/>
        <v>4.496818069143279E-4</v>
      </c>
      <c r="F60" s="52">
        <f t="shared" si="33"/>
        <v>-0.83950497546214575</v>
      </c>
      <c r="H60" s="19">
        <v>132.09200000000001</v>
      </c>
      <c r="I60" s="140">
        <v>47.668999999999997</v>
      </c>
      <c r="J60" s="247">
        <f t="shared" si="18"/>
        <v>1.6221647347020994E-3</v>
      </c>
      <c r="K60" s="215">
        <f t="shared" si="19"/>
        <v>5.74474346151446E-4</v>
      </c>
      <c r="L60" s="52">
        <f t="shared" si="34"/>
        <v>-0.6391227326408867</v>
      </c>
      <c r="N60" s="27">
        <f t="shared" si="27"/>
        <v>2.5622563187399376</v>
      </c>
      <c r="O60" s="152">
        <f t="shared" si="28"/>
        <v>5.761300459270001</v>
      </c>
      <c r="P60" s="52">
        <f t="shared" si="29"/>
        <v>1.2485261982311295</v>
      </c>
    </row>
    <row r="61" spans="1:16" ht="20.100000000000001" customHeight="1" thickBot="1" x14ac:dyDescent="0.3">
      <c r="A61" s="8" t="s">
        <v>17</v>
      </c>
      <c r="B61" s="19">
        <f>B62-SUM(B39:B60)</f>
        <v>171.43000000002212</v>
      </c>
      <c r="C61" s="140">
        <f>C62-SUM(C39:C60)</f>
        <v>102.90000000002328</v>
      </c>
      <c r="D61" s="247">
        <f t="shared" si="16"/>
        <v>9.4296214867548923E-4</v>
      </c>
      <c r="E61" s="215">
        <f t="shared" si="17"/>
        <v>5.5924894768545814E-4</v>
      </c>
      <c r="F61" s="52">
        <f t="shared" ref="F61" si="35">(C61-B61)/B61</f>
        <v>-0.39975500204159126</v>
      </c>
      <c r="H61" s="19">
        <f>H62-SUM(H39:H60)</f>
        <v>128.78100000003178</v>
      </c>
      <c r="I61" s="140">
        <f>I62-SUM(I39:I60)</f>
        <v>95.902000000016415</v>
      </c>
      <c r="J61" s="247">
        <f t="shared" si="18"/>
        <v>1.5815037753968643E-3</v>
      </c>
      <c r="K61" s="215">
        <f t="shared" si="19"/>
        <v>1.1557456364644824E-3</v>
      </c>
      <c r="L61" s="52">
        <f t="shared" ref="L61" si="36">(I61-H61)/H61</f>
        <v>-0.25530940123160445</v>
      </c>
      <c r="N61" s="27">
        <f t="shared" si="20"/>
        <v>7.512162398647563</v>
      </c>
      <c r="O61" s="152">
        <f t="shared" si="21"/>
        <v>9.3199222546156193</v>
      </c>
      <c r="P61" s="52">
        <f t="shared" ref="P61" si="37">(O61-N61)/N61</f>
        <v>0.24064440570314519</v>
      </c>
    </row>
    <row r="62" spans="1:16" ht="26.25" customHeight="1" thickBot="1" x14ac:dyDescent="0.3">
      <c r="A62" s="12" t="s">
        <v>18</v>
      </c>
      <c r="B62" s="17">
        <v>181799.44999999995</v>
      </c>
      <c r="C62" s="145">
        <v>183996.77000000002</v>
      </c>
      <c r="D62" s="253">
        <f>SUM(D39:D61)</f>
        <v>1.0000000000000004</v>
      </c>
      <c r="E62" s="254">
        <f>SUM(E39:E61)</f>
        <v>1.0000000000000002</v>
      </c>
      <c r="F62" s="57">
        <f t="shared" si="22"/>
        <v>1.2086505212199849E-2</v>
      </c>
      <c r="G62" s="1"/>
      <c r="H62" s="17">
        <v>81429.461000000039</v>
      </c>
      <c r="I62" s="145">
        <v>82978.466</v>
      </c>
      <c r="J62" s="253">
        <f>SUM(J39:J61)</f>
        <v>1</v>
      </c>
      <c r="K62" s="254">
        <f>SUM(K39:K61)</f>
        <v>1</v>
      </c>
      <c r="L62" s="57">
        <f t="shared" si="23"/>
        <v>1.9022660606828286E-2</v>
      </c>
      <c r="M62" s="1"/>
      <c r="N62" s="29">
        <f t="shared" si="20"/>
        <v>4.4790818124037264</v>
      </c>
      <c r="O62" s="146">
        <f t="shared" si="21"/>
        <v>4.5097784053491798</v>
      </c>
      <c r="P62" s="57">
        <v>0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L37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5" t="s">
        <v>167</v>
      </c>
      <c r="B68" s="115">
        <v>14409.42</v>
      </c>
      <c r="C68" s="147">
        <v>13422.769999999999</v>
      </c>
      <c r="D68" s="247">
        <f>B68/$B$96</f>
        <v>0.2942893117212943</v>
      </c>
      <c r="E68" s="246">
        <f>C68/$C$96</f>
        <v>0.27289124722361985</v>
      </c>
      <c r="F68" s="61">
        <f t="shared" ref="F68:F94" si="38">(C68-B68)/B68</f>
        <v>-6.8472568639126444E-2</v>
      </c>
      <c r="H68" s="19">
        <v>15300.742999999999</v>
      </c>
      <c r="I68" s="147">
        <v>14348.492999999999</v>
      </c>
      <c r="J68" s="245">
        <f>H68/$H$96</f>
        <v>0.36324315852270339</v>
      </c>
      <c r="K68" s="246">
        <f>I68/$I$96</f>
        <v>0.34222805515339866</v>
      </c>
      <c r="L68" s="61">
        <f t="shared" ref="L68:L91" si="39">(I68-H68)/H68</f>
        <v>-6.223553980352458E-2</v>
      </c>
      <c r="N68" s="41">
        <f t="shared" ref="N68:N96" si="40">(H68/B68)*10</f>
        <v>10.618569657904342</v>
      </c>
      <c r="O68" s="149">
        <f t="shared" ref="O68:O96" si="41">(I68/C68)*10</f>
        <v>10.689666141936428</v>
      </c>
      <c r="P68" s="61">
        <f t="shared" si="8"/>
        <v>6.6954859573919003E-3</v>
      </c>
    </row>
    <row r="69" spans="1:16" ht="20.100000000000001" customHeight="1" x14ac:dyDescent="0.25">
      <c r="A69" s="306" t="s">
        <v>169</v>
      </c>
      <c r="B69" s="117">
        <v>12653.26</v>
      </c>
      <c r="C69" s="140">
        <v>14927.08</v>
      </c>
      <c r="D69" s="247">
        <f t="shared" ref="D69:D95" si="42">B69/$B$96</f>
        <v>0.25842255805095449</v>
      </c>
      <c r="E69" s="215">
        <f t="shared" ref="E69:E95" si="43">C69/$C$96</f>
        <v>0.30347457928629873</v>
      </c>
      <c r="F69" s="52">
        <f t="shared" si="38"/>
        <v>0.17970230596699979</v>
      </c>
      <c r="H69" s="19">
        <v>6981.1909999999998</v>
      </c>
      <c r="I69" s="140">
        <v>8680.8430000000008</v>
      </c>
      <c r="J69" s="214">
        <f t="shared" ref="J69:J96" si="44">H69/$H$96</f>
        <v>0.16573508025657777</v>
      </c>
      <c r="K69" s="215">
        <f t="shared" ref="K69:K96" si="45">I69/$I$96</f>
        <v>0.20704808630300026</v>
      </c>
      <c r="L69" s="52">
        <f t="shared" si="39"/>
        <v>0.24346160991727644</v>
      </c>
      <c r="N69" s="40">
        <f t="shared" si="40"/>
        <v>5.5173062119959591</v>
      </c>
      <c r="O69" s="143">
        <f t="shared" si="41"/>
        <v>5.8154997494486533</v>
      </c>
      <c r="P69" s="52">
        <f t="shared" si="8"/>
        <v>5.4046943561760152E-2</v>
      </c>
    </row>
    <row r="70" spans="1:16" ht="20.100000000000001" customHeight="1" x14ac:dyDescent="0.25">
      <c r="A70" s="306" t="s">
        <v>181</v>
      </c>
      <c r="B70" s="117">
        <v>1017.51</v>
      </c>
      <c r="C70" s="140">
        <v>1155.3499999999999</v>
      </c>
      <c r="D70" s="247">
        <f t="shared" si="42"/>
        <v>2.0781011141984492E-2</v>
      </c>
      <c r="E70" s="215">
        <f t="shared" si="43"/>
        <v>2.3488810616572379E-2</v>
      </c>
      <c r="F70" s="52">
        <f t="shared" si="38"/>
        <v>0.13546795608888357</v>
      </c>
      <c r="H70" s="19">
        <v>3088.56</v>
      </c>
      <c r="I70" s="140">
        <v>3676.7910000000002</v>
      </c>
      <c r="J70" s="214">
        <f t="shared" si="44"/>
        <v>7.3323124876150184E-2</v>
      </c>
      <c r="K70" s="215">
        <f t="shared" si="45"/>
        <v>8.7695692720867621E-2</v>
      </c>
      <c r="L70" s="52">
        <f t="shared" si="39"/>
        <v>0.19045477504079578</v>
      </c>
      <c r="N70" s="40">
        <f t="shared" si="40"/>
        <v>30.354099714007724</v>
      </c>
      <c r="O70" s="143">
        <f t="shared" si="41"/>
        <v>31.824044661790801</v>
      </c>
      <c r="P70" s="52">
        <f t="shared" si="8"/>
        <v>4.8426570434725522E-2</v>
      </c>
    </row>
    <row r="71" spans="1:16" ht="20.100000000000001" customHeight="1" x14ac:dyDescent="0.25">
      <c r="A71" s="306" t="s">
        <v>170</v>
      </c>
      <c r="B71" s="117">
        <v>3777.33</v>
      </c>
      <c r="C71" s="140">
        <v>3897.75</v>
      </c>
      <c r="D71" s="247">
        <f t="shared" si="42"/>
        <v>7.7145911899590441E-2</v>
      </c>
      <c r="E71" s="215">
        <f t="shared" si="43"/>
        <v>7.924309653416281E-2</v>
      </c>
      <c r="F71" s="52">
        <f t="shared" si="38"/>
        <v>3.1879661030410386E-2</v>
      </c>
      <c r="H71" s="19">
        <v>3389.5049999999997</v>
      </c>
      <c r="I71" s="140">
        <v>3397.4589999999998</v>
      </c>
      <c r="J71" s="214">
        <f t="shared" si="44"/>
        <v>8.0467628403960226E-2</v>
      </c>
      <c r="K71" s="215">
        <f t="shared" si="45"/>
        <v>8.1033303360388484E-2</v>
      </c>
      <c r="L71" s="52">
        <f t="shared" si="39"/>
        <v>2.3466553375788438E-3</v>
      </c>
      <c r="N71" s="40">
        <f t="shared" si="40"/>
        <v>8.9732827155689332</v>
      </c>
      <c r="O71" s="143">
        <f t="shared" si="41"/>
        <v>8.7164620614457053</v>
      </c>
      <c r="P71" s="52">
        <f t="shared" si="8"/>
        <v>-2.8620590954705549E-2</v>
      </c>
    </row>
    <row r="72" spans="1:16" ht="20.100000000000001" customHeight="1" x14ac:dyDescent="0.25">
      <c r="A72" s="306" t="s">
        <v>177</v>
      </c>
      <c r="B72" s="117">
        <v>2901.74</v>
      </c>
      <c r="C72" s="140">
        <v>2435.56</v>
      </c>
      <c r="D72" s="247">
        <f t="shared" si="42"/>
        <v>5.9263389324077473E-2</v>
      </c>
      <c r="E72" s="215">
        <f t="shared" si="43"/>
        <v>4.9516083944518133E-2</v>
      </c>
      <c r="F72" s="52">
        <f t="shared" si="38"/>
        <v>-0.16065533093936737</v>
      </c>
      <c r="H72" s="19">
        <v>1857.941</v>
      </c>
      <c r="I72" s="140">
        <v>1673.0150000000001</v>
      </c>
      <c r="J72" s="214">
        <f t="shared" si="44"/>
        <v>4.4107946731007125E-2</v>
      </c>
      <c r="K72" s="215">
        <f t="shared" si="45"/>
        <v>3.9903331290084845E-2</v>
      </c>
      <c r="L72" s="52">
        <f t="shared" si="39"/>
        <v>-9.9532762342830011E-2</v>
      </c>
      <c r="N72" s="40">
        <f t="shared" si="40"/>
        <v>6.4028513926127086</v>
      </c>
      <c r="O72" s="143">
        <f t="shared" si="41"/>
        <v>6.8691183957693518</v>
      </c>
      <c r="P72" s="52">
        <f t="shared" ref="P72:P76" si="46">(O72-N72)/N72</f>
        <v>7.2821774950859994E-2</v>
      </c>
    </row>
    <row r="73" spans="1:16" ht="20.100000000000001" customHeight="1" x14ac:dyDescent="0.25">
      <c r="A73" s="306" t="s">
        <v>168</v>
      </c>
      <c r="B73" s="117">
        <v>2901.88</v>
      </c>
      <c r="C73" s="140">
        <v>2606.3499999999995</v>
      </c>
      <c r="D73" s="247">
        <f t="shared" si="42"/>
        <v>5.9266248599720843E-2</v>
      </c>
      <c r="E73" s="215">
        <f t="shared" si="43"/>
        <v>5.2988325226557678E-2</v>
      </c>
      <c r="F73" s="52">
        <f t="shared" si="38"/>
        <v>-0.10184087557032015</v>
      </c>
      <c r="H73" s="19">
        <v>1588.2720000000002</v>
      </c>
      <c r="I73" s="140">
        <v>1495.5769999999998</v>
      </c>
      <c r="J73" s="214">
        <f t="shared" si="44"/>
        <v>3.7705942637764146E-2</v>
      </c>
      <c r="K73" s="215">
        <f t="shared" si="45"/>
        <v>3.5671230981689471E-2</v>
      </c>
      <c r="L73" s="52">
        <f t="shared" si="39"/>
        <v>-5.8362169703930045E-2</v>
      </c>
      <c r="N73" s="40">
        <f t="shared" si="40"/>
        <v>5.4732518229561533</v>
      </c>
      <c r="O73" s="143">
        <f t="shared" si="41"/>
        <v>5.7382047691215687</v>
      </c>
      <c r="P73" s="52">
        <f t="shared" si="46"/>
        <v>4.8408689155163324E-2</v>
      </c>
    </row>
    <row r="74" spans="1:16" ht="20.100000000000001" customHeight="1" x14ac:dyDescent="0.25">
      <c r="A74" s="306" t="s">
        <v>203</v>
      </c>
      <c r="B74" s="117">
        <v>1402.96</v>
      </c>
      <c r="C74" s="140">
        <v>1406.76</v>
      </c>
      <c r="D74" s="247">
        <f t="shared" si="42"/>
        <v>2.8653209690085172E-2</v>
      </c>
      <c r="E74" s="215">
        <f t="shared" si="43"/>
        <v>2.8600094536693956E-2</v>
      </c>
      <c r="F74" s="52">
        <f t="shared" si="38"/>
        <v>2.708559046587183E-3</v>
      </c>
      <c r="H74" s="19">
        <v>1351.48</v>
      </c>
      <c r="I74" s="140">
        <v>1389.3179999999998</v>
      </c>
      <c r="J74" s="214">
        <f t="shared" si="44"/>
        <v>3.2084446087373875E-2</v>
      </c>
      <c r="K74" s="215">
        <f t="shared" si="45"/>
        <v>3.3136831660970215E-2</v>
      </c>
      <c r="L74" s="52">
        <f t="shared" si="39"/>
        <v>2.7997454642317857E-2</v>
      </c>
      <c r="N74" s="40">
        <f t="shared" si="40"/>
        <v>9.6330615270570803</v>
      </c>
      <c r="O74" s="143">
        <f t="shared" si="41"/>
        <v>9.8760129659643408</v>
      </c>
      <c r="P74" s="52">
        <f t="shared" si="46"/>
        <v>2.5220584154358933E-2</v>
      </c>
    </row>
    <row r="75" spans="1:16" ht="20.100000000000001" customHeight="1" x14ac:dyDescent="0.25">
      <c r="A75" s="306" t="s">
        <v>207</v>
      </c>
      <c r="B75" s="117">
        <v>590.33000000000004</v>
      </c>
      <c r="C75" s="140">
        <v>731.65</v>
      </c>
      <c r="D75" s="247">
        <f t="shared" si="42"/>
        <v>1.2056544218187247E-2</v>
      </c>
      <c r="E75" s="215">
        <f t="shared" si="43"/>
        <v>1.4874789706682115E-2</v>
      </c>
      <c r="F75" s="52">
        <f t="shared" si="38"/>
        <v>0.23939152677316064</v>
      </c>
      <c r="H75" s="19">
        <v>904.04900000000009</v>
      </c>
      <c r="I75" s="140">
        <v>952.58799999999997</v>
      </c>
      <c r="J75" s="214">
        <f t="shared" si="44"/>
        <v>2.1462331222692359E-2</v>
      </c>
      <c r="K75" s="215">
        <f t="shared" si="45"/>
        <v>2.2720319032978987E-2</v>
      </c>
      <c r="L75" s="52">
        <f t="shared" si="39"/>
        <v>5.3690673846218367E-2</v>
      </c>
      <c r="N75" s="40">
        <f t="shared" si="40"/>
        <v>15.314298782037167</v>
      </c>
      <c r="O75" s="143">
        <f t="shared" si="41"/>
        <v>13.019722544932685</v>
      </c>
      <c r="P75" s="52">
        <f t="shared" si="46"/>
        <v>-0.14983227568969029</v>
      </c>
    </row>
    <row r="76" spans="1:16" ht="20.100000000000001" customHeight="1" x14ac:dyDescent="0.25">
      <c r="A76" s="306" t="s">
        <v>178</v>
      </c>
      <c r="B76" s="117">
        <v>1991.91</v>
      </c>
      <c r="C76" s="140">
        <v>1057.4299999999998</v>
      </c>
      <c r="D76" s="247">
        <f t="shared" si="42"/>
        <v>4.0681569619787847E-2</v>
      </c>
      <c r="E76" s="215">
        <f t="shared" si="43"/>
        <v>2.1498050816014306E-2</v>
      </c>
      <c r="F76" s="52">
        <f t="shared" si="38"/>
        <v>-0.46913766184215161</v>
      </c>
      <c r="H76" s="19">
        <v>1646.8030000000001</v>
      </c>
      <c r="I76" s="140">
        <v>632.13900000000012</v>
      </c>
      <c r="J76" s="214">
        <f t="shared" si="44"/>
        <v>3.9095482041928524E-2</v>
      </c>
      <c r="K76" s="215">
        <f t="shared" si="45"/>
        <v>1.5077241948448129E-2</v>
      </c>
      <c r="L76" s="52">
        <f t="shared" si="39"/>
        <v>-0.61614170000904778</v>
      </c>
      <c r="N76" s="40">
        <f t="shared" si="40"/>
        <v>8.2674568630108798</v>
      </c>
      <c r="O76" s="143">
        <f t="shared" si="41"/>
        <v>5.97806947031955</v>
      </c>
      <c r="P76" s="52">
        <f t="shared" si="46"/>
        <v>-0.27691555343145391</v>
      </c>
    </row>
    <row r="77" spans="1:16" ht="20.100000000000001" customHeight="1" x14ac:dyDescent="0.25">
      <c r="A77" s="306" t="s">
        <v>182</v>
      </c>
      <c r="B77" s="117">
        <v>568.48</v>
      </c>
      <c r="C77" s="140">
        <v>519.08000000000004</v>
      </c>
      <c r="D77" s="247">
        <f t="shared" si="42"/>
        <v>1.1610292983848162E-2</v>
      </c>
      <c r="E77" s="215">
        <f t="shared" si="43"/>
        <v>1.0553141312026998E-2</v>
      </c>
      <c r="F77" s="52">
        <f t="shared" si="38"/>
        <v>-8.6898395721925092E-2</v>
      </c>
      <c r="H77" s="19">
        <v>473.02</v>
      </c>
      <c r="I77" s="140">
        <v>451.42200000000003</v>
      </c>
      <c r="J77" s="214">
        <f t="shared" si="44"/>
        <v>1.1229603611040926E-2</v>
      </c>
      <c r="K77" s="215">
        <f t="shared" si="45"/>
        <v>1.0766933720039977E-2</v>
      </c>
      <c r="L77" s="52">
        <f t="shared" si="39"/>
        <v>-4.5659802968161932E-2</v>
      </c>
      <c r="N77" s="40">
        <f t="shared" ref="N77:N78" si="47">(H77/B77)*10</f>
        <v>8.3207852518998031</v>
      </c>
      <c r="O77" s="143">
        <f t="shared" ref="O77:O78" si="48">(I77/C77)*10</f>
        <v>8.6965785620713572</v>
      </c>
      <c r="P77" s="52">
        <f t="shared" ref="P77:P78" si="49">(O77-N77)/N77</f>
        <v>4.5163202605878194E-2</v>
      </c>
    </row>
    <row r="78" spans="1:16" ht="20.100000000000001" customHeight="1" x14ac:dyDescent="0.25">
      <c r="A78" s="306" t="s">
        <v>209</v>
      </c>
      <c r="B78" s="117">
        <v>228.51000000000002</v>
      </c>
      <c r="C78" s="140">
        <v>621.17999999999995</v>
      </c>
      <c r="D78" s="247">
        <f t="shared" si="42"/>
        <v>4.6669505518912606E-3</v>
      </c>
      <c r="E78" s="215">
        <f t="shared" si="43"/>
        <v>1.2628882484790263E-2</v>
      </c>
      <c r="F78" s="52">
        <f t="shared" si="38"/>
        <v>1.7183930681370616</v>
      </c>
      <c r="H78" s="19">
        <v>189.05800000000002</v>
      </c>
      <c r="I78" s="140">
        <v>450.32900000000001</v>
      </c>
      <c r="J78" s="214">
        <f t="shared" si="44"/>
        <v>4.488280409911157E-3</v>
      </c>
      <c r="K78" s="215">
        <f t="shared" si="45"/>
        <v>1.0740864413369047E-2</v>
      </c>
      <c r="L78" s="52">
        <f t="shared" si="39"/>
        <v>1.3819621491817322</v>
      </c>
      <c r="N78" s="40">
        <f t="shared" si="47"/>
        <v>8.2735110060828845</v>
      </c>
      <c r="O78" s="143">
        <f t="shared" si="48"/>
        <v>7.2495733925754209</v>
      </c>
      <c r="P78" s="52">
        <f t="shared" si="49"/>
        <v>-0.12376095381448578</v>
      </c>
    </row>
    <row r="79" spans="1:16" ht="20.100000000000001" customHeight="1" x14ac:dyDescent="0.25">
      <c r="A79" s="306" t="s">
        <v>186</v>
      </c>
      <c r="B79" s="117">
        <v>823.73</v>
      </c>
      <c r="C79" s="140">
        <v>577.42000000000007</v>
      </c>
      <c r="D79" s="247">
        <f t="shared" si="42"/>
        <v>1.682336518362167E-2</v>
      </c>
      <c r="E79" s="215">
        <f t="shared" si="43"/>
        <v>1.1739221037972239E-2</v>
      </c>
      <c r="F79" s="52">
        <f t="shared" si="38"/>
        <v>-0.29901788207300928</v>
      </c>
      <c r="H79" s="19">
        <v>555.11999999999989</v>
      </c>
      <c r="I79" s="140">
        <v>436.53199999999998</v>
      </c>
      <c r="J79" s="214">
        <f t="shared" si="44"/>
        <v>1.3178676496894502E-2</v>
      </c>
      <c r="K79" s="215">
        <f t="shared" si="45"/>
        <v>1.0411790100341788E-2</v>
      </c>
      <c r="L79" s="52">
        <f t="shared" ref="L79:L80" si="50">(I79-H79)/H79</f>
        <v>-0.21362588269203042</v>
      </c>
      <c r="N79" s="40">
        <f t="shared" ref="N79:N80" si="51">(H79/B79)*10</f>
        <v>6.739101404586453</v>
      </c>
      <c r="O79" s="143">
        <f t="shared" ref="O79:O80" si="52">(I79/C79)*10</f>
        <v>7.5600429496726811</v>
      </c>
      <c r="P79" s="52">
        <f t="shared" ref="P79:P80" si="53">(O79-N79)/N79</f>
        <v>0.12181765725138327</v>
      </c>
    </row>
    <row r="80" spans="1:16" ht="20.100000000000001" customHeight="1" x14ac:dyDescent="0.25">
      <c r="A80" s="306" t="s">
        <v>213</v>
      </c>
      <c r="B80" s="117">
        <v>483.45</v>
      </c>
      <c r="C80" s="140">
        <v>375.33000000000004</v>
      </c>
      <c r="D80" s="247">
        <f t="shared" si="42"/>
        <v>9.8736914984544639E-3</v>
      </c>
      <c r="E80" s="215">
        <f t="shared" si="43"/>
        <v>7.6306359879846908E-3</v>
      </c>
      <c r="F80" s="52">
        <f t="shared" si="38"/>
        <v>-0.22364256903506041</v>
      </c>
      <c r="H80" s="19">
        <v>525.6</v>
      </c>
      <c r="I80" s="140">
        <v>397.00400000000002</v>
      </c>
      <c r="J80" s="214">
        <f t="shared" si="44"/>
        <v>1.2477864906268468E-2</v>
      </c>
      <c r="K80" s="215">
        <f t="shared" si="45"/>
        <v>9.4690018532343368E-3</v>
      </c>
      <c r="L80" s="52">
        <f t="shared" si="50"/>
        <v>-0.24466514459665145</v>
      </c>
      <c r="N80" s="40">
        <f t="shared" si="51"/>
        <v>10.871858516909711</v>
      </c>
      <c r="O80" s="143">
        <f t="shared" si="52"/>
        <v>10.577465163989022</v>
      </c>
      <c r="P80" s="52">
        <f t="shared" si="53"/>
        <v>-2.7078475355690131E-2</v>
      </c>
    </row>
    <row r="81" spans="1:16" ht="20.100000000000001" customHeight="1" x14ac:dyDescent="0.25">
      <c r="A81" s="306" t="s">
        <v>236</v>
      </c>
      <c r="B81" s="117">
        <v>347.76</v>
      </c>
      <c r="C81" s="140">
        <v>443.65999999999997</v>
      </c>
      <c r="D81" s="247">
        <f t="shared" si="42"/>
        <v>7.1024406981125754E-3</v>
      </c>
      <c r="E81" s="215">
        <f t="shared" si="43"/>
        <v>9.0198171274059828E-3</v>
      </c>
      <c r="F81" s="52">
        <f t="shared" si="38"/>
        <v>0.27576489533011267</v>
      </c>
      <c r="H81" s="19">
        <v>301.53400000000005</v>
      </c>
      <c r="I81" s="140">
        <v>373.10899999999998</v>
      </c>
      <c r="J81" s="214">
        <f t="shared" si="44"/>
        <v>7.1584865233005265E-3</v>
      </c>
      <c r="K81" s="215">
        <f t="shared" si="45"/>
        <v>8.8990786300853636E-3</v>
      </c>
      <c r="L81" s="52">
        <f t="shared" si="39"/>
        <v>0.23736958352955195</v>
      </c>
      <c r="N81" s="40">
        <f t="shared" ref="N81" si="54">(H81/B81)*10</f>
        <v>8.6707499424890742</v>
      </c>
      <c r="O81" s="143">
        <f t="shared" ref="O81" si="55">(I81/C81)*10</f>
        <v>8.4097957895685873</v>
      </c>
      <c r="P81" s="52">
        <f t="shared" ref="P81" si="56">(O81-N81)/N81</f>
        <v>-3.0095914961373673E-2</v>
      </c>
    </row>
    <row r="82" spans="1:16" ht="20.100000000000001" customHeight="1" x14ac:dyDescent="0.25">
      <c r="A82" s="306" t="s">
        <v>187</v>
      </c>
      <c r="B82" s="117">
        <v>722.05000000000007</v>
      </c>
      <c r="C82" s="140">
        <v>696.44999999999982</v>
      </c>
      <c r="D82" s="247">
        <f t="shared" si="42"/>
        <v>1.4746714130642356E-2</v>
      </c>
      <c r="E82" s="215">
        <f t="shared" si="43"/>
        <v>1.4159157098638362E-2</v>
      </c>
      <c r="F82" s="52">
        <f t="shared" si="38"/>
        <v>-3.5454608406620382E-2</v>
      </c>
      <c r="H82" s="19">
        <v>379.37400000000002</v>
      </c>
      <c r="I82" s="140">
        <v>372.74200000000002</v>
      </c>
      <c r="J82" s="214">
        <f t="shared" si="44"/>
        <v>9.0064260292060383E-3</v>
      </c>
      <c r="K82" s="215">
        <f t="shared" si="45"/>
        <v>8.8903252581290695E-3</v>
      </c>
      <c r="L82" s="52">
        <f t="shared" si="39"/>
        <v>-1.7481429934576447E-2</v>
      </c>
      <c r="N82" s="40">
        <f t="shared" ref="N82" si="57">(H82/B82)*10</f>
        <v>5.2541236756457312</v>
      </c>
      <c r="O82" s="143">
        <f t="shared" ref="O82" si="58">(I82/C82)*10</f>
        <v>5.3520281427238148</v>
      </c>
      <c r="P82" s="52">
        <f t="shared" ref="P82" si="59">(O82-N82)/N82</f>
        <v>1.863383375079215E-2</v>
      </c>
    </row>
    <row r="83" spans="1:16" ht="20.100000000000001" customHeight="1" x14ac:dyDescent="0.25">
      <c r="A83" s="306" t="s">
        <v>189</v>
      </c>
      <c r="B83" s="117">
        <v>350.98</v>
      </c>
      <c r="C83" s="140">
        <v>328.16</v>
      </c>
      <c r="D83" s="247">
        <f t="shared" si="42"/>
        <v>7.168204037909914E-3</v>
      </c>
      <c r="E83" s="215">
        <f t="shared" si="43"/>
        <v>6.6716476322624249E-3</v>
      </c>
      <c r="F83" s="52">
        <f t="shared" si="38"/>
        <v>-6.5017949740725944E-2</v>
      </c>
      <c r="H83" s="19">
        <v>297.36799999999999</v>
      </c>
      <c r="I83" s="140">
        <v>315.38399999999996</v>
      </c>
      <c r="J83" s="214">
        <f t="shared" si="44"/>
        <v>7.059584724975726E-3</v>
      </c>
      <c r="K83" s="215">
        <f t="shared" si="45"/>
        <v>7.5222710110740883E-3</v>
      </c>
      <c r="L83" s="52">
        <f t="shared" si="39"/>
        <v>6.0584864544940824E-2</v>
      </c>
      <c r="N83" s="40">
        <f t="shared" ref="N83" si="60">(H83/B83)*10</f>
        <v>8.4725055558721287</v>
      </c>
      <c r="O83" s="143">
        <f t="shared" ref="O83" si="61">(I83/C83)*10</f>
        <v>9.6106777181862491</v>
      </c>
      <c r="P83" s="52">
        <f t="shared" ref="P83" si="62">(O83-N83)/N83</f>
        <v>0.13433713968181177</v>
      </c>
    </row>
    <row r="84" spans="1:16" ht="20.100000000000001" customHeight="1" x14ac:dyDescent="0.25">
      <c r="A84" s="306" t="s">
        <v>202</v>
      </c>
      <c r="B84" s="117">
        <v>214.46000000000004</v>
      </c>
      <c r="C84" s="140">
        <v>309.88000000000005</v>
      </c>
      <c r="D84" s="247">
        <f t="shared" si="42"/>
        <v>4.3800018176823764E-3</v>
      </c>
      <c r="E84" s="215">
        <f t="shared" si="43"/>
        <v>6.3000066074033415E-3</v>
      </c>
      <c r="F84" s="52">
        <f t="shared" si="38"/>
        <v>0.44493145574932386</v>
      </c>
      <c r="H84" s="19">
        <v>251.13800000000003</v>
      </c>
      <c r="I84" s="140">
        <v>283.41800000000001</v>
      </c>
      <c r="J84" s="214">
        <f t="shared" si="44"/>
        <v>5.962073890468894E-3</v>
      </c>
      <c r="K84" s="215">
        <f t="shared" si="45"/>
        <v>6.7598451583358579E-3</v>
      </c>
      <c r="L84" s="52">
        <f t="shared" si="39"/>
        <v>0.12853490909380488</v>
      </c>
      <c r="N84" s="40">
        <f t="shared" ref="N84:N90" si="63">(H84/B84)*10</f>
        <v>11.710248997482047</v>
      </c>
      <c r="O84" s="143">
        <f t="shared" ref="O84:O90" si="64">(I84/C84)*10</f>
        <v>9.1460565380147134</v>
      </c>
      <c r="P84" s="52">
        <f t="shared" ref="P84:P90" si="65">(O84-N84)/N84</f>
        <v>-0.21896993479973736</v>
      </c>
    </row>
    <row r="85" spans="1:16" ht="20.100000000000001" customHeight="1" x14ac:dyDescent="0.25">
      <c r="A85" s="306" t="s">
        <v>217</v>
      </c>
      <c r="B85" s="117">
        <v>202.82999999999998</v>
      </c>
      <c r="C85" s="140">
        <v>303.59999999999997</v>
      </c>
      <c r="D85" s="247">
        <f t="shared" si="42"/>
        <v>4.1424777053087579E-3</v>
      </c>
      <c r="E85" s="215">
        <f t="shared" si="43"/>
        <v>6.1723312443773522E-3</v>
      </c>
      <c r="F85" s="52">
        <f t="shared" si="38"/>
        <v>0.49681999704185764</v>
      </c>
      <c r="H85" s="19">
        <v>155.49</v>
      </c>
      <c r="I85" s="140">
        <v>282.10300000000001</v>
      </c>
      <c r="J85" s="214">
        <f t="shared" si="44"/>
        <v>3.6913683681044219E-3</v>
      </c>
      <c r="K85" s="215">
        <f t="shared" si="45"/>
        <v>6.7284808964216125E-3</v>
      </c>
      <c r="L85" s="52">
        <f t="shared" si="39"/>
        <v>0.81428387677664149</v>
      </c>
      <c r="N85" s="40">
        <f t="shared" si="63"/>
        <v>7.6660257358378949</v>
      </c>
      <c r="O85" s="143">
        <f t="shared" si="64"/>
        <v>9.2919301712779987</v>
      </c>
      <c r="P85" s="52">
        <f t="shared" si="65"/>
        <v>0.21209222241965156</v>
      </c>
    </row>
    <row r="86" spans="1:16" ht="20.100000000000001" customHeight="1" x14ac:dyDescent="0.25">
      <c r="A86" s="306" t="s">
        <v>172</v>
      </c>
      <c r="B86" s="117">
        <v>90.239999999999981</v>
      </c>
      <c r="C86" s="140">
        <v>458.71999999999997</v>
      </c>
      <c r="D86" s="247">
        <f t="shared" si="42"/>
        <v>1.8430073861216893E-3</v>
      </c>
      <c r="E86" s="215">
        <f t="shared" si="43"/>
        <v>9.3259940330065183E-3</v>
      </c>
      <c r="F86" s="52">
        <f t="shared" si="38"/>
        <v>4.0833333333333348</v>
      </c>
      <c r="H86" s="19">
        <v>62.365999999999993</v>
      </c>
      <c r="I86" s="140">
        <v>234.04300000000001</v>
      </c>
      <c r="J86" s="214">
        <f t="shared" si="44"/>
        <v>1.4805831863476772E-3</v>
      </c>
      <c r="K86" s="215">
        <f t="shared" si="45"/>
        <v>5.5821946396926066E-3</v>
      </c>
      <c r="L86" s="52">
        <f t="shared" si="39"/>
        <v>2.7527338613988399</v>
      </c>
      <c r="N86" s="40">
        <f t="shared" si="63"/>
        <v>6.9111258865248235</v>
      </c>
      <c r="O86" s="143">
        <f t="shared" si="64"/>
        <v>5.1020884199511682</v>
      </c>
      <c r="P86" s="52">
        <f t="shared" si="65"/>
        <v>-0.26175727316744163</v>
      </c>
    </row>
    <row r="87" spans="1:16" ht="20.100000000000001" customHeight="1" x14ac:dyDescent="0.25">
      <c r="A87" s="306" t="s">
        <v>214</v>
      </c>
      <c r="B87" s="117">
        <v>136</v>
      </c>
      <c r="C87" s="140">
        <v>193.2</v>
      </c>
      <c r="D87" s="247">
        <f t="shared" si="42"/>
        <v>2.777582053552192E-3</v>
      </c>
      <c r="E87" s="215">
        <f t="shared" si="43"/>
        <v>3.9278471555128603E-3</v>
      </c>
      <c r="F87" s="52">
        <f t="shared" si="38"/>
        <v>0.42058823529411754</v>
      </c>
      <c r="H87" s="19">
        <v>114.506</v>
      </c>
      <c r="I87" s="140">
        <v>185.18799999999999</v>
      </c>
      <c r="J87" s="214">
        <f t="shared" si="44"/>
        <v>2.7183987803599259E-3</v>
      </c>
      <c r="K87" s="215">
        <f t="shared" si="45"/>
        <v>4.4169467189165857E-3</v>
      </c>
      <c r="L87" s="52">
        <f t="shared" si="39"/>
        <v>0.61727769723857251</v>
      </c>
      <c r="N87" s="40">
        <f t="shared" si="63"/>
        <v>8.4195588235294121</v>
      </c>
      <c r="O87" s="143">
        <f t="shared" si="64"/>
        <v>9.5853002070393387</v>
      </c>
      <c r="P87" s="52">
        <f t="shared" si="65"/>
        <v>0.1384563500230119</v>
      </c>
    </row>
    <row r="88" spans="1:16" ht="20.100000000000001" customHeight="1" x14ac:dyDescent="0.25">
      <c r="A88" s="306" t="s">
        <v>222</v>
      </c>
      <c r="B88" s="117">
        <v>140.84</v>
      </c>
      <c r="C88" s="140">
        <v>131.16999999999999</v>
      </c>
      <c r="D88" s="247">
        <f t="shared" si="42"/>
        <v>2.8764312972227256E-3</v>
      </c>
      <c r="E88" s="215">
        <f t="shared" si="43"/>
        <v>2.6667479885539437E-3</v>
      </c>
      <c r="F88" s="52">
        <f t="shared" si="38"/>
        <v>-6.8659471740982789E-2</v>
      </c>
      <c r="H88" s="19">
        <v>147.52799999999999</v>
      </c>
      <c r="I88" s="140">
        <v>162.89499999999998</v>
      </c>
      <c r="J88" s="214">
        <f t="shared" si="44"/>
        <v>3.5023486565676832E-3</v>
      </c>
      <c r="K88" s="215">
        <f t="shared" si="45"/>
        <v>3.8852330376585803E-3</v>
      </c>
      <c r="L88" s="52">
        <f t="shared" si="39"/>
        <v>0.10416327747952925</v>
      </c>
      <c r="N88" s="40">
        <f t="shared" ref="N88:N89" si="66">(H88/B88)*10</f>
        <v>10.474865095143425</v>
      </c>
      <c r="O88" s="143">
        <f t="shared" ref="O88:O89" si="67">(I88/C88)*10</f>
        <v>12.418617061828161</v>
      </c>
      <c r="P88" s="52">
        <f t="shared" ref="P88:P89" si="68">(O88-N88)/N88</f>
        <v>0.18556343676310821</v>
      </c>
    </row>
    <row r="89" spans="1:16" ht="20.100000000000001" customHeight="1" x14ac:dyDescent="0.25">
      <c r="A89" s="306" t="s">
        <v>221</v>
      </c>
      <c r="B89" s="117">
        <v>208.95000000000002</v>
      </c>
      <c r="C89" s="140">
        <v>271.2</v>
      </c>
      <c r="D89" s="247">
        <f t="shared" si="42"/>
        <v>4.2674688977186069E-3</v>
      </c>
      <c r="E89" s="215">
        <f t="shared" si="43"/>
        <v>5.5136239574279907E-3</v>
      </c>
      <c r="F89" s="52">
        <f t="shared" si="38"/>
        <v>0.29791816223977013</v>
      </c>
      <c r="H89" s="19">
        <v>108.71300000000001</v>
      </c>
      <c r="I89" s="140">
        <v>147.708</v>
      </c>
      <c r="J89" s="214">
        <f t="shared" si="44"/>
        <v>2.5808716277685769E-3</v>
      </c>
      <c r="K89" s="215">
        <f t="shared" si="45"/>
        <v>3.5230056264862249E-3</v>
      </c>
      <c r="L89" s="52">
        <f t="shared" si="39"/>
        <v>0.35869675199838097</v>
      </c>
      <c r="N89" s="40">
        <f t="shared" si="66"/>
        <v>5.2028236420196219</v>
      </c>
      <c r="O89" s="143">
        <f t="shared" si="67"/>
        <v>5.4464601769911507</v>
      </c>
      <c r="P89" s="52">
        <f t="shared" si="68"/>
        <v>4.6827751954504934E-2</v>
      </c>
    </row>
    <row r="90" spans="1:16" ht="20.100000000000001" customHeight="1" x14ac:dyDescent="0.25">
      <c r="A90" s="306" t="s">
        <v>237</v>
      </c>
      <c r="B90" s="117">
        <v>178.98000000000002</v>
      </c>
      <c r="C90" s="140">
        <v>323.49</v>
      </c>
      <c r="D90" s="247">
        <f t="shared" si="42"/>
        <v>3.655379676064495E-3</v>
      </c>
      <c r="E90" s="215">
        <f t="shared" si="43"/>
        <v>6.5767043288657116E-3</v>
      </c>
      <c r="F90" s="52">
        <f t="shared" si="38"/>
        <v>0.80740864901106257</v>
      </c>
      <c r="H90" s="19">
        <v>82.656000000000006</v>
      </c>
      <c r="I90" s="140">
        <v>143.541</v>
      </c>
      <c r="J90" s="214">
        <f t="shared" si="44"/>
        <v>1.9622724537529043E-3</v>
      </c>
      <c r="K90" s="215">
        <f t="shared" si="45"/>
        <v>3.4236178855001709E-3</v>
      </c>
      <c r="L90" s="52">
        <f t="shared" si="39"/>
        <v>0.73660714285714268</v>
      </c>
      <c r="N90" s="40">
        <f t="shared" si="63"/>
        <v>4.6181696278913842</v>
      </c>
      <c r="O90" s="143">
        <f t="shared" si="64"/>
        <v>4.4372623574144479</v>
      </c>
      <c r="P90" s="52">
        <f t="shared" si="65"/>
        <v>-3.9172937560445785E-2</v>
      </c>
    </row>
    <row r="91" spans="1:16" ht="20.100000000000001" customHeight="1" x14ac:dyDescent="0.25">
      <c r="A91" s="306" t="s">
        <v>204</v>
      </c>
      <c r="B91" s="117">
        <v>101.97</v>
      </c>
      <c r="C91" s="140">
        <v>192.28</v>
      </c>
      <c r="D91" s="247">
        <f t="shared" si="42"/>
        <v>2.0825738382405663E-3</v>
      </c>
      <c r="E91" s="215">
        <f t="shared" si="43"/>
        <v>3.9091431214389903E-3</v>
      </c>
      <c r="F91" s="52">
        <f t="shared" si="38"/>
        <v>0.88565264293419632</v>
      </c>
      <c r="H91" s="19">
        <v>117.345</v>
      </c>
      <c r="I91" s="140">
        <v>142.459</v>
      </c>
      <c r="J91" s="214">
        <f t="shared" si="44"/>
        <v>2.7857972934286022E-3</v>
      </c>
      <c r="K91" s="215">
        <f t="shared" si="45"/>
        <v>3.3978109414764344E-3</v>
      </c>
      <c r="L91" s="52">
        <f t="shared" si="39"/>
        <v>0.21401849247944099</v>
      </c>
      <c r="N91" s="40">
        <f t="shared" ref="N91:N94" si="69">(H91/B91)*10</f>
        <v>11.507796410709032</v>
      </c>
      <c r="O91" s="143">
        <f t="shared" ref="O91:O94" si="70">(I91/C91)*10</f>
        <v>7.4089348866236735</v>
      </c>
      <c r="P91" s="52">
        <f t="shared" ref="P91:P94" si="71">(O91-N91)/N91</f>
        <v>-0.35618126857640631</v>
      </c>
    </row>
    <row r="92" spans="1:16" ht="20.100000000000001" customHeight="1" x14ac:dyDescent="0.25">
      <c r="A92" s="306" t="s">
        <v>234</v>
      </c>
      <c r="B92" s="117">
        <v>6.17</v>
      </c>
      <c r="C92" s="140">
        <v>177.31</v>
      </c>
      <c r="D92" s="247">
        <f t="shared" si="42"/>
        <v>1.260123622824781E-4</v>
      </c>
      <c r="E92" s="215">
        <f t="shared" si="43"/>
        <v>3.604795958302202E-3</v>
      </c>
      <c r="F92" s="52">
        <f t="shared" si="38"/>
        <v>27.737439222042141</v>
      </c>
      <c r="H92" s="19">
        <v>14.648999999999999</v>
      </c>
      <c r="I92" s="140">
        <v>126.093</v>
      </c>
      <c r="J92" s="214">
        <f t="shared" si="44"/>
        <v>3.4777062977916053E-4</v>
      </c>
      <c r="K92" s="215">
        <f t="shared" si="45"/>
        <v>3.0074630247551087E-3</v>
      </c>
      <c r="L92" s="52">
        <f t="shared" ref="L92:L94" si="72">(I92-H92)/H92</f>
        <v>7.6076182674585304</v>
      </c>
      <c r="N92" s="40">
        <f t="shared" si="69"/>
        <v>23.742301458670987</v>
      </c>
      <c r="O92" s="143">
        <f t="shared" si="70"/>
        <v>7.1114432350121257</v>
      </c>
      <c r="P92" s="52">
        <f t="shared" si="71"/>
        <v>-0.70047371998071672</v>
      </c>
    </row>
    <row r="93" spans="1:16" ht="20.100000000000001" customHeight="1" x14ac:dyDescent="0.25">
      <c r="A93" s="306" t="s">
        <v>211</v>
      </c>
      <c r="B93" s="117">
        <v>130.15</v>
      </c>
      <c r="C93" s="140">
        <v>224.63</v>
      </c>
      <c r="D93" s="247">
        <f t="shared" si="42"/>
        <v>2.6581051784545424E-3</v>
      </c>
      <c r="E93" s="215">
        <f t="shared" si="43"/>
        <v>4.5668338847973805E-3</v>
      </c>
      <c r="F93" s="52">
        <f t="shared" si="38"/>
        <v>0.72593161736457923</v>
      </c>
      <c r="H93" s="19">
        <v>55.39</v>
      </c>
      <c r="I93" s="140">
        <v>101.976</v>
      </c>
      <c r="J93" s="214">
        <f t="shared" si="44"/>
        <v>1.3149713416252102E-3</v>
      </c>
      <c r="K93" s="215">
        <f t="shared" si="45"/>
        <v>2.4322448463628189E-3</v>
      </c>
      <c r="L93" s="52">
        <f t="shared" si="72"/>
        <v>0.8410543419389781</v>
      </c>
      <c r="N93" s="40">
        <f t="shared" si="69"/>
        <v>4.2558586246638495</v>
      </c>
      <c r="O93" s="143">
        <f t="shared" si="70"/>
        <v>4.5397320037394824</v>
      </c>
      <c r="P93" s="52">
        <f t="shared" si="71"/>
        <v>6.6701787843823121E-2</v>
      </c>
    </row>
    <row r="94" spans="1:16" ht="20.100000000000001" customHeight="1" x14ac:dyDescent="0.25">
      <c r="A94" s="306" t="s">
        <v>205</v>
      </c>
      <c r="B94" s="117">
        <v>183</v>
      </c>
      <c r="C94" s="140">
        <v>100.83999999999999</v>
      </c>
      <c r="D94" s="247">
        <f t="shared" si="42"/>
        <v>3.7374817338239052E-3</v>
      </c>
      <c r="E94" s="215">
        <f t="shared" si="43"/>
        <v>2.0501247782707911E-3</v>
      </c>
      <c r="F94" s="52">
        <f t="shared" si="38"/>
        <v>-0.44896174863387983</v>
      </c>
      <c r="H94" s="19">
        <v>135.59100000000001</v>
      </c>
      <c r="I94" s="140">
        <v>85.382000000000005</v>
      </c>
      <c r="J94" s="214">
        <f t="shared" si="44"/>
        <v>3.2189615306427851E-3</v>
      </c>
      <c r="K94" s="215">
        <f t="shared" ref="K94" si="73">I94/$I$96</f>
        <v>2.036458867499708E-3</v>
      </c>
      <c r="L94" s="52">
        <f t="shared" si="72"/>
        <v>-0.37029743862055742</v>
      </c>
      <c r="N94" s="40">
        <f t="shared" si="69"/>
        <v>7.4093442622950825</v>
      </c>
      <c r="O94" s="143">
        <f t="shared" si="70"/>
        <v>8.4670765569218567</v>
      </c>
      <c r="P94" s="52">
        <f t="shared" si="71"/>
        <v>0.14275653245178491</v>
      </c>
    </row>
    <row r="95" spans="1:16" ht="20.100000000000001" customHeight="1" thickBot="1" x14ac:dyDescent="0.3">
      <c r="A95" s="307" t="s">
        <v>17</v>
      </c>
      <c r="B95" s="196">
        <f>B96-SUM(B68:B94)</f>
        <v>2198.5599999999686</v>
      </c>
      <c r="C95" s="142">
        <f>C96-SUM(C68:C94)</f>
        <v>1298.9500000000262</v>
      </c>
      <c r="D95" s="247">
        <f t="shared" si="42"/>
        <v>4.4902064703364851E-2</v>
      </c>
      <c r="E95" s="215">
        <f t="shared" si="43"/>
        <v>2.6408266369842306E-2</v>
      </c>
      <c r="F95" s="52">
        <f>(C95-B95)/B95</f>
        <v>-0.40918146423111273</v>
      </c>
      <c r="H95" s="19">
        <f>H96-SUM(H68:H94)</f>
        <v>2047.6009999999951</v>
      </c>
      <c r="I95" s="142">
        <f>I96-SUM(I68:I94)</f>
        <v>989.14900000000489</v>
      </c>
      <c r="J95" s="214">
        <f t="shared" si="44"/>
        <v>4.8610518759399084E-2</v>
      </c>
      <c r="K95" s="215">
        <f t="shared" si="45"/>
        <v>2.359234091879411E-2</v>
      </c>
      <c r="L95" s="52">
        <f>(I95-H95)/H95</f>
        <v>-0.51692297473970406</v>
      </c>
      <c r="N95" s="40">
        <f t="shared" si="40"/>
        <v>9.3133732988866544</v>
      </c>
      <c r="O95" s="143">
        <f t="shared" si="41"/>
        <v>7.6149890296007152</v>
      </c>
      <c r="P95" s="52">
        <f>(O95-N95)/N95</f>
        <v>-0.18235973312580187</v>
      </c>
    </row>
    <row r="96" spans="1:16" ht="26.25" customHeight="1" thickBot="1" x14ac:dyDescent="0.3">
      <c r="A96" s="12" t="s">
        <v>18</v>
      </c>
      <c r="B96" s="17">
        <v>48963.449999999975</v>
      </c>
      <c r="C96" s="145">
        <v>49187.250000000007</v>
      </c>
      <c r="D96" s="255">
        <f>SUM(D68:D95)</f>
        <v>1</v>
      </c>
      <c r="E96" s="244">
        <f>SUM(E68:E95)</f>
        <v>1.0000000000000002</v>
      </c>
      <c r="F96" s="57">
        <f>(C96-B96)/B96</f>
        <v>4.5707563498902162E-3</v>
      </c>
      <c r="G96" s="1"/>
      <c r="H96" s="17">
        <v>42122.591</v>
      </c>
      <c r="I96" s="145">
        <v>41926.699999999997</v>
      </c>
      <c r="J96" s="255">
        <f t="shared" si="44"/>
        <v>1</v>
      </c>
      <c r="K96" s="244">
        <f t="shared" si="45"/>
        <v>1</v>
      </c>
      <c r="L96" s="57">
        <f>(I96-H96)/H96</f>
        <v>-4.6504974017387308E-3</v>
      </c>
      <c r="M96" s="1"/>
      <c r="N96" s="37">
        <f t="shared" si="40"/>
        <v>8.6028641772587555</v>
      </c>
      <c r="O96" s="150">
        <f t="shared" si="41"/>
        <v>8.5238959283147544</v>
      </c>
      <c r="P96" s="57">
        <f>(O96-N96)/N96</f>
        <v>-9.1792974196605089E-3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R13" sqref="R13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53" t="s">
        <v>16</v>
      </c>
      <c r="B3" s="341"/>
      <c r="C3" s="341"/>
      <c r="D3" s="368" t="s">
        <v>1</v>
      </c>
      <c r="E3" s="366"/>
      <c r="F3" s="368" t="s">
        <v>104</v>
      </c>
      <c r="G3" s="366"/>
      <c r="H3" s="130" t="s">
        <v>0</v>
      </c>
      <c r="J3" s="370" t="s">
        <v>19</v>
      </c>
      <c r="K3" s="366"/>
      <c r="L3" s="364" t="s">
        <v>104</v>
      </c>
      <c r="M3" s="365"/>
      <c r="N3" s="130" t="s">
        <v>0</v>
      </c>
      <c r="P3" s="376" t="s">
        <v>22</v>
      </c>
      <c r="Q3" s="366"/>
      <c r="R3" s="130" t="s">
        <v>0</v>
      </c>
    </row>
    <row r="4" spans="1:18" x14ac:dyDescent="0.25">
      <c r="A4" s="367"/>
      <c r="B4" s="342"/>
      <c r="C4" s="342"/>
      <c r="D4" s="371" t="s">
        <v>156</v>
      </c>
      <c r="E4" s="373"/>
      <c r="F4" s="371" t="str">
        <f>D4</f>
        <v>jan-jun</v>
      </c>
      <c r="G4" s="373"/>
      <c r="H4" s="131" t="s">
        <v>152</v>
      </c>
      <c r="J4" s="374" t="str">
        <f>D4</f>
        <v>jan-jun</v>
      </c>
      <c r="K4" s="373"/>
      <c r="L4" s="375" t="str">
        <f>D4</f>
        <v>jan-jun</v>
      </c>
      <c r="M4" s="363"/>
      <c r="N4" s="131" t="str">
        <f>H4</f>
        <v>2025/2024</v>
      </c>
      <c r="P4" s="374" t="str">
        <f>D4</f>
        <v>jan-jun</v>
      </c>
      <c r="Q4" s="372"/>
      <c r="R4" s="131" t="str">
        <f>N4</f>
        <v>2025/2024</v>
      </c>
    </row>
    <row r="5" spans="1:18" ht="19.5" customHeight="1" thickBot="1" x14ac:dyDescent="0.3">
      <c r="A5" s="354"/>
      <c r="B5" s="377"/>
      <c r="C5" s="377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6706.0300000000034</v>
      </c>
      <c r="E6" s="147">
        <v>5064.310000000004</v>
      </c>
      <c r="F6" s="247">
        <f>D6/D8</f>
        <v>0.59070068979367851</v>
      </c>
      <c r="G6" s="246">
        <f>E6/E8</f>
        <v>0.51921511455046165</v>
      </c>
      <c r="H6" s="102">
        <f>(E6-D6)/D6</f>
        <v>-0.24481250456678519</v>
      </c>
      <c r="I6" s="1"/>
      <c r="J6" s="19">
        <v>3314.5239999999999</v>
      </c>
      <c r="K6" s="147">
        <v>2748.3220000000006</v>
      </c>
      <c r="L6" s="247">
        <f>J6/J8</f>
        <v>0.44754039547728913</v>
      </c>
      <c r="M6" s="246">
        <f>K6/K8</f>
        <v>0.41174226875170411</v>
      </c>
      <c r="N6" s="102">
        <f>(K6-J6)/J6</f>
        <v>-0.17082452865026754</v>
      </c>
      <c r="P6" s="27">
        <f t="shared" ref="P6:Q8" si="0">(J6/D6)*10</f>
        <v>4.9426024041049592</v>
      </c>
      <c r="Q6" s="152">
        <f t="shared" si="0"/>
        <v>5.4268439333295131</v>
      </c>
      <c r="R6" s="102">
        <f>(Q6-P6)/P6</f>
        <v>9.7972988647110029E-2</v>
      </c>
    </row>
    <row r="7" spans="1:18" ht="24" customHeight="1" thickBot="1" x14ac:dyDescent="0.3">
      <c r="A7" s="161" t="s">
        <v>21</v>
      </c>
      <c r="B7" s="1"/>
      <c r="C7" s="1"/>
      <c r="D7" s="117">
        <v>4646.6400000000012</v>
      </c>
      <c r="E7" s="140">
        <v>4689.47</v>
      </c>
      <c r="F7" s="247">
        <f>D7/D8</f>
        <v>0.40929931020632143</v>
      </c>
      <c r="G7" s="215">
        <f>E7/E8</f>
        <v>0.48078488544953835</v>
      </c>
      <c r="H7" s="55">
        <f t="shared" ref="H7:H8" si="1">(E7-D7)/D7</f>
        <v>9.2174130124130574E-3</v>
      </c>
      <c r="J7" s="19">
        <v>4091.5649999999987</v>
      </c>
      <c r="K7" s="140">
        <v>3926.5380000000014</v>
      </c>
      <c r="L7" s="247">
        <f>J7/J8</f>
        <v>0.55245960452271092</v>
      </c>
      <c r="M7" s="215">
        <f>K7/K8</f>
        <v>0.58825773124829583</v>
      </c>
      <c r="N7" s="55">
        <f t="shared" ref="N7:N8" si="2">(K7-J7)/J7</f>
        <v>-4.0333466534198371E-2</v>
      </c>
      <c r="P7" s="27">
        <f t="shared" si="0"/>
        <v>8.8054271473580865</v>
      </c>
      <c r="Q7" s="152">
        <f t="shared" si="0"/>
        <v>8.3730954670783717</v>
      </c>
      <c r="R7" s="55">
        <f t="shared" ref="R7:R8" si="3">(Q7-P7)/P7</f>
        <v>-4.9098320052472222E-2</v>
      </c>
    </row>
    <row r="8" spans="1:18" ht="26.25" customHeight="1" thickBot="1" x14ac:dyDescent="0.3">
      <c r="A8" s="12" t="s">
        <v>12</v>
      </c>
      <c r="B8" s="162"/>
      <c r="C8" s="162"/>
      <c r="D8" s="163">
        <v>11352.670000000006</v>
      </c>
      <c r="E8" s="145">
        <v>9753.7800000000043</v>
      </c>
      <c r="F8" s="243">
        <f>SUM(F6:F7)</f>
        <v>1</v>
      </c>
      <c r="G8" s="244">
        <f>SUM(G6:G7)</f>
        <v>1</v>
      </c>
      <c r="H8" s="57">
        <f t="shared" si="1"/>
        <v>-0.14083823452985073</v>
      </c>
      <c r="I8" s="1"/>
      <c r="J8" s="17">
        <v>7406.0889999999981</v>
      </c>
      <c r="K8" s="145">
        <v>6674.8600000000024</v>
      </c>
      <c r="L8" s="243">
        <f>SUM(L6:L7)</f>
        <v>1</v>
      </c>
      <c r="M8" s="244">
        <f>SUM(M6:M7)</f>
        <v>1</v>
      </c>
      <c r="N8" s="57">
        <f t="shared" si="2"/>
        <v>-9.8733488079875351E-2</v>
      </c>
      <c r="O8" s="1"/>
      <c r="P8" s="29">
        <f t="shared" si="0"/>
        <v>6.5236539069663735</v>
      </c>
      <c r="Q8" s="146">
        <f t="shared" si="0"/>
        <v>6.8433571394884849</v>
      </c>
      <c r="R8" s="57">
        <f t="shared" si="3"/>
        <v>4.9006773976883099E-2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P89" sqref="P89:P90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80" t="s">
        <v>3</v>
      </c>
      <c r="B4" s="368" t="s">
        <v>1</v>
      </c>
      <c r="C4" s="366"/>
      <c r="D4" s="368" t="s">
        <v>104</v>
      </c>
      <c r="E4" s="366"/>
      <c r="F4" s="130" t="s">
        <v>0</v>
      </c>
      <c r="H4" s="378" t="s">
        <v>19</v>
      </c>
      <c r="I4" s="379"/>
      <c r="J4" s="368" t="s">
        <v>104</v>
      </c>
      <c r="K4" s="369"/>
      <c r="L4" s="130" t="s">
        <v>0</v>
      </c>
      <c r="N4" s="376" t="s">
        <v>22</v>
      </c>
      <c r="O4" s="366"/>
      <c r="P4" s="130" t="s">
        <v>0</v>
      </c>
    </row>
    <row r="5" spans="1:16" x14ac:dyDescent="0.25">
      <c r="A5" s="381"/>
      <c r="B5" s="371" t="s">
        <v>156</v>
      </c>
      <c r="C5" s="373"/>
      <c r="D5" s="371" t="str">
        <f>B5</f>
        <v>jan-jun</v>
      </c>
      <c r="E5" s="373"/>
      <c r="F5" s="131" t="s">
        <v>152</v>
      </c>
      <c r="H5" s="374" t="str">
        <f>B5</f>
        <v>jan-jun</v>
      </c>
      <c r="I5" s="373"/>
      <c r="J5" s="371" t="str">
        <f>B5</f>
        <v>jan-jun</v>
      </c>
      <c r="K5" s="372"/>
      <c r="L5" s="131" t="str">
        <f>F5</f>
        <v>2025/2024</v>
      </c>
      <c r="N5" s="374" t="str">
        <f>B5</f>
        <v>jan-jun</v>
      </c>
      <c r="O5" s="372"/>
      <c r="P5" s="131" t="str">
        <f>L5</f>
        <v>2025/2024</v>
      </c>
    </row>
    <row r="6" spans="1:16" ht="19.5" customHeight="1" thickBot="1" x14ac:dyDescent="0.3">
      <c r="A6" s="382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1199.42</v>
      </c>
      <c r="C7" s="147">
        <v>1015.27</v>
      </c>
      <c r="D7" s="247">
        <f>B7/$B$33</f>
        <v>0.10565091736129038</v>
      </c>
      <c r="E7" s="246">
        <f t="shared" ref="E7:E32" si="0">C7/$C$33</f>
        <v>0.10408990155611468</v>
      </c>
      <c r="F7" s="52">
        <f>(C7-B7)/B7</f>
        <v>-0.15353254072801861</v>
      </c>
      <c r="H7" s="39">
        <v>1436.2470000000001</v>
      </c>
      <c r="I7" s="147">
        <v>1138.4280000000001</v>
      </c>
      <c r="J7" s="247">
        <f>H7/$H$33</f>
        <v>0.19392786125038469</v>
      </c>
      <c r="K7" s="246">
        <f>I7/$I$33</f>
        <v>0.17055458841084301</v>
      </c>
      <c r="L7" s="52">
        <f>(I7-H7)/H7</f>
        <v>-0.20735917986251665</v>
      </c>
      <c r="N7" s="27">
        <f t="shared" ref="N7:N33" si="1">(H7/B7)*10</f>
        <v>11.974512681129212</v>
      </c>
      <c r="O7" s="151">
        <f t="shared" ref="O7:O32" si="2">(I7/C7)*10</f>
        <v>11.213056625331195</v>
      </c>
      <c r="P7" s="61">
        <f>(O7-N7)/N7</f>
        <v>-6.358973229850147E-2</v>
      </c>
    </row>
    <row r="8" spans="1:16" ht="20.100000000000001" customHeight="1" x14ac:dyDescent="0.25">
      <c r="A8" s="8" t="s">
        <v>186</v>
      </c>
      <c r="B8" s="19">
        <v>1079.23</v>
      </c>
      <c r="C8" s="140">
        <v>1357.5</v>
      </c>
      <c r="D8" s="247">
        <f t="shared" ref="D8:D32" si="3">B8/$B$33</f>
        <v>9.506398054378401E-2</v>
      </c>
      <c r="E8" s="215">
        <f t="shared" si="0"/>
        <v>0.13917681145156036</v>
      </c>
      <c r="F8" s="52">
        <f t="shared" ref="F8:F32" si="4">(C8-B8)/B8</f>
        <v>0.25784123866089709</v>
      </c>
      <c r="H8" s="19">
        <v>637.59299999999996</v>
      </c>
      <c r="I8" s="140">
        <v>835.27200000000016</v>
      </c>
      <c r="J8" s="247">
        <f t="shared" ref="J8:J32" si="5">H8/$H$33</f>
        <v>8.6090377795892015E-2</v>
      </c>
      <c r="K8" s="215">
        <f t="shared" ref="K8:K32" si="6">I8/$I$33</f>
        <v>0.12513700661886537</v>
      </c>
      <c r="L8" s="52">
        <f t="shared" ref="L8:L33" si="7">(I8-H8)/H8</f>
        <v>0.3100394765940031</v>
      </c>
      <c r="N8" s="27">
        <f t="shared" si="1"/>
        <v>5.9078509678196491</v>
      </c>
      <c r="O8" s="152">
        <f t="shared" si="2"/>
        <v>6.1530165745856369</v>
      </c>
      <c r="P8" s="52">
        <f t="shared" ref="P8:P69" si="8">(O8-N8)/N8</f>
        <v>4.1498272062280635E-2</v>
      </c>
    </row>
    <row r="9" spans="1:16" ht="20.100000000000001" customHeight="1" x14ac:dyDescent="0.25">
      <c r="A9" s="8" t="s">
        <v>166</v>
      </c>
      <c r="B9" s="19">
        <v>3628.58</v>
      </c>
      <c r="C9" s="140">
        <v>2404.65</v>
      </c>
      <c r="D9" s="247">
        <f t="shared" si="3"/>
        <v>0.3196234894522611</v>
      </c>
      <c r="E9" s="215">
        <f t="shared" si="0"/>
        <v>0.24653518943425018</v>
      </c>
      <c r="F9" s="52">
        <f t="shared" si="4"/>
        <v>-0.33730274652894515</v>
      </c>
      <c r="H9" s="19">
        <v>1324.2349999999999</v>
      </c>
      <c r="I9" s="140">
        <v>807.73400000000004</v>
      </c>
      <c r="J9" s="247">
        <f t="shared" si="5"/>
        <v>0.17880354934973103</v>
      </c>
      <c r="K9" s="215">
        <f t="shared" si="6"/>
        <v>0.12101137701764526</v>
      </c>
      <c r="L9" s="52">
        <f t="shared" si="7"/>
        <v>-0.39003726679932182</v>
      </c>
      <c r="N9" s="27">
        <f t="shared" si="1"/>
        <v>3.6494579146663431</v>
      </c>
      <c r="O9" s="152">
        <f t="shared" si="2"/>
        <v>3.3590501736219407</v>
      </c>
      <c r="P9" s="52">
        <f t="shared" si="8"/>
        <v>-7.9575582959134722E-2</v>
      </c>
    </row>
    <row r="10" spans="1:16" ht="20.100000000000001" customHeight="1" x14ac:dyDescent="0.25">
      <c r="A10" s="8" t="s">
        <v>169</v>
      </c>
      <c r="B10" s="19">
        <v>816.2399999999999</v>
      </c>
      <c r="C10" s="140">
        <v>616.80999999999995</v>
      </c>
      <c r="D10" s="247">
        <f t="shared" si="3"/>
        <v>7.1898504933200755E-2</v>
      </c>
      <c r="E10" s="215">
        <f t="shared" si="0"/>
        <v>6.3238047198111921E-2</v>
      </c>
      <c r="F10" s="52">
        <f t="shared" si="4"/>
        <v>-0.24432764873076543</v>
      </c>
      <c r="H10" s="19">
        <v>659.14899999999989</v>
      </c>
      <c r="I10" s="140">
        <v>607.55200000000013</v>
      </c>
      <c r="J10" s="247">
        <f t="shared" si="5"/>
        <v>8.900095583512431E-2</v>
      </c>
      <c r="K10" s="215">
        <f t="shared" si="6"/>
        <v>9.1020935270552467E-2</v>
      </c>
      <c r="L10" s="52">
        <f t="shared" si="7"/>
        <v>-7.8278204169314927E-2</v>
      </c>
      <c r="N10" s="27">
        <f t="shared" si="1"/>
        <v>8.0754312457120445</v>
      </c>
      <c r="O10" s="152">
        <f t="shared" si="2"/>
        <v>9.8499051571796858</v>
      </c>
      <c r="P10" s="52">
        <f t="shared" si="8"/>
        <v>0.21973735612074777</v>
      </c>
    </row>
    <row r="11" spans="1:16" ht="20.100000000000001" customHeight="1" x14ac:dyDescent="0.25">
      <c r="A11" s="8" t="s">
        <v>175</v>
      </c>
      <c r="B11" s="19">
        <v>721.45</v>
      </c>
      <c r="C11" s="140">
        <v>572.06999999999994</v>
      </c>
      <c r="D11" s="247">
        <f t="shared" si="3"/>
        <v>6.3548927256759882E-2</v>
      </c>
      <c r="E11" s="215">
        <f t="shared" si="0"/>
        <v>5.8651107570603406E-2</v>
      </c>
      <c r="F11" s="52">
        <f t="shared" si="4"/>
        <v>-0.20705523598308975</v>
      </c>
      <c r="H11" s="19">
        <v>506.86800000000005</v>
      </c>
      <c r="I11" s="140">
        <v>440.56100000000004</v>
      </c>
      <c r="J11" s="247">
        <f t="shared" si="5"/>
        <v>6.8439361179699579E-2</v>
      </c>
      <c r="K11" s="215">
        <f t="shared" si="6"/>
        <v>6.6003032273336038E-2</v>
      </c>
      <c r="L11" s="52">
        <f t="shared" si="7"/>
        <v>-0.13081709636433944</v>
      </c>
      <c r="N11" s="27">
        <f t="shared" si="1"/>
        <v>7.0256843856123083</v>
      </c>
      <c r="O11" s="152">
        <f t="shared" si="2"/>
        <v>7.7011729333822796</v>
      </c>
      <c r="P11" s="52">
        <f t="shared" si="8"/>
        <v>9.6145586777749981E-2</v>
      </c>
    </row>
    <row r="12" spans="1:16" ht="20.100000000000001" customHeight="1" x14ac:dyDescent="0.25">
      <c r="A12" s="8" t="s">
        <v>179</v>
      </c>
      <c r="B12" s="19">
        <v>453.5</v>
      </c>
      <c r="C12" s="140">
        <v>498.52</v>
      </c>
      <c r="D12" s="247">
        <f t="shared" si="3"/>
        <v>3.9946550018629991E-2</v>
      </c>
      <c r="E12" s="215">
        <f t="shared" si="0"/>
        <v>5.1110441285327345E-2</v>
      </c>
      <c r="F12" s="52">
        <f t="shared" si="4"/>
        <v>9.9272326350606357E-2</v>
      </c>
      <c r="H12" s="19">
        <v>214.05500000000001</v>
      </c>
      <c r="I12" s="140">
        <v>317.61199999999997</v>
      </c>
      <c r="J12" s="247">
        <f t="shared" si="5"/>
        <v>2.89025692237833E-2</v>
      </c>
      <c r="K12" s="215">
        <f t="shared" si="6"/>
        <v>4.7583320099597565E-2</v>
      </c>
      <c r="L12" s="52">
        <f t="shared" si="7"/>
        <v>0.48378687720445657</v>
      </c>
      <c r="N12" s="27">
        <f t="shared" si="1"/>
        <v>4.7200661521499452</v>
      </c>
      <c r="O12" s="152">
        <f t="shared" si="2"/>
        <v>6.3710984514161915</v>
      </c>
      <c r="P12" s="52">
        <f t="shared" si="8"/>
        <v>0.34979007625014258</v>
      </c>
    </row>
    <row r="13" spans="1:16" ht="20.100000000000001" customHeight="1" x14ac:dyDescent="0.25">
      <c r="A13" s="8" t="s">
        <v>171</v>
      </c>
      <c r="B13" s="19">
        <v>816.06999999999994</v>
      </c>
      <c r="C13" s="140">
        <v>548.75</v>
      </c>
      <c r="D13" s="247">
        <f t="shared" si="3"/>
        <v>7.1883530482256611E-2</v>
      </c>
      <c r="E13" s="215">
        <f t="shared" si="0"/>
        <v>5.6260239619921729E-2</v>
      </c>
      <c r="F13" s="52">
        <f t="shared" si="4"/>
        <v>-0.32756993885328461</v>
      </c>
      <c r="H13" s="19">
        <v>407.66200000000003</v>
      </c>
      <c r="I13" s="140">
        <v>304.80200000000002</v>
      </c>
      <c r="J13" s="247">
        <f t="shared" si="5"/>
        <v>5.504416703606993E-2</v>
      </c>
      <c r="K13" s="215">
        <f t="shared" si="6"/>
        <v>4.5664178724347755E-2</v>
      </c>
      <c r="L13" s="52">
        <f t="shared" si="7"/>
        <v>-0.252316870348475</v>
      </c>
      <c r="N13" s="27">
        <f t="shared" si="1"/>
        <v>4.9954293136618189</v>
      </c>
      <c r="O13" s="152">
        <f t="shared" si="2"/>
        <v>5.5544783599088845</v>
      </c>
      <c r="P13" s="52">
        <f t="shared" si="8"/>
        <v>0.11191211228194994</v>
      </c>
    </row>
    <row r="14" spans="1:16" ht="20.100000000000001" customHeight="1" x14ac:dyDescent="0.25">
      <c r="A14" s="8" t="s">
        <v>181</v>
      </c>
      <c r="B14" s="19">
        <v>105.27000000000001</v>
      </c>
      <c r="C14" s="140">
        <v>98.61</v>
      </c>
      <c r="D14" s="247">
        <f t="shared" si="3"/>
        <v>9.2727085346442761E-3</v>
      </c>
      <c r="E14" s="215">
        <f t="shared" si="0"/>
        <v>1.0109926613066937E-2</v>
      </c>
      <c r="F14" s="52">
        <f t="shared" si="4"/>
        <v>-6.3265887717298477E-2</v>
      </c>
      <c r="H14" s="19">
        <v>257.50099999999998</v>
      </c>
      <c r="I14" s="140">
        <v>241.47399999999999</v>
      </c>
      <c r="J14" s="247">
        <f t="shared" si="5"/>
        <v>3.4768823329020218E-2</v>
      </c>
      <c r="K14" s="215">
        <f t="shared" si="6"/>
        <v>3.617663891077863E-2</v>
      </c>
      <c r="L14" s="52">
        <f t="shared" si="7"/>
        <v>-6.2240534988213594E-2</v>
      </c>
      <c r="N14" s="27">
        <f t="shared" si="1"/>
        <v>24.461005034672741</v>
      </c>
      <c r="O14" s="152">
        <f t="shared" si="2"/>
        <v>24.487780144001622</v>
      </c>
      <c r="P14" s="52">
        <f t="shared" si="8"/>
        <v>1.0946038108789037E-3</v>
      </c>
    </row>
    <row r="15" spans="1:16" ht="20.100000000000001" customHeight="1" x14ac:dyDescent="0.25">
      <c r="A15" s="8" t="s">
        <v>170</v>
      </c>
      <c r="B15" s="19">
        <v>222.42</v>
      </c>
      <c r="C15" s="140">
        <v>253.18</v>
      </c>
      <c r="D15" s="247">
        <f t="shared" si="3"/>
        <v>1.9591866935267214E-2</v>
      </c>
      <c r="E15" s="215">
        <f t="shared" si="0"/>
        <v>2.5957116112932634E-2</v>
      </c>
      <c r="F15" s="52">
        <f t="shared" si="4"/>
        <v>0.13829691574498706</v>
      </c>
      <c r="H15" s="19">
        <v>187.34300000000002</v>
      </c>
      <c r="I15" s="140">
        <v>208.20399999999998</v>
      </c>
      <c r="J15" s="247">
        <f t="shared" si="5"/>
        <v>2.5295807274257714E-2</v>
      </c>
      <c r="K15" s="215">
        <f t="shared" si="6"/>
        <v>3.1192264706675476E-2</v>
      </c>
      <c r="L15" s="52">
        <f t="shared" si="7"/>
        <v>0.11135190532872838</v>
      </c>
      <c r="N15" s="27">
        <f t="shared" si="1"/>
        <v>8.4229385846596543</v>
      </c>
      <c r="O15" s="152">
        <f t="shared" si="2"/>
        <v>8.2235563630618529</v>
      </c>
      <c r="P15" s="52">
        <f t="shared" si="8"/>
        <v>-2.3671337454713001E-2</v>
      </c>
    </row>
    <row r="16" spans="1:16" ht="20.100000000000001" customHeight="1" x14ac:dyDescent="0.25">
      <c r="A16" s="8" t="s">
        <v>173</v>
      </c>
      <c r="B16" s="19">
        <v>414.51</v>
      </c>
      <c r="C16" s="140">
        <v>262.83999999999997</v>
      </c>
      <c r="D16" s="247">
        <f t="shared" si="3"/>
        <v>3.6512115652088901E-2</v>
      </c>
      <c r="E16" s="215">
        <f t="shared" si="0"/>
        <v>2.6947501378952576E-2</v>
      </c>
      <c r="F16" s="52">
        <f t="shared" si="4"/>
        <v>-0.36590190827724306</v>
      </c>
      <c r="H16" s="19">
        <v>265.93200000000002</v>
      </c>
      <c r="I16" s="140">
        <v>174.40799999999999</v>
      </c>
      <c r="J16" s="247">
        <f t="shared" si="5"/>
        <v>3.5907210944940045E-2</v>
      </c>
      <c r="K16" s="215">
        <f t="shared" si="6"/>
        <v>2.6129087351644813E-2</v>
      </c>
      <c r="L16" s="52">
        <f t="shared" si="7"/>
        <v>-0.34416316953206094</v>
      </c>
      <c r="N16" s="27">
        <f t="shared" si="1"/>
        <v>6.4155750162842882</v>
      </c>
      <c r="O16" s="152">
        <f t="shared" si="2"/>
        <v>6.6355197078070303</v>
      </c>
      <c r="P16" s="52">
        <f t="shared" si="8"/>
        <v>3.4282927245721392E-2</v>
      </c>
    </row>
    <row r="17" spans="1:16" ht="20.100000000000001" customHeight="1" x14ac:dyDescent="0.25">
      <c r="A17" s="8" t="s">
        <v>177</v>
      </c>
      <c r="B17" s="19">
        <v>292.72000000000003</v>
      </c>
      <c r="C17" s="140">
        <v>372.97</v>
      </c>
      <c r="D17" s="247">
        <f t="shared" si="3"/>
        <v>2.578424282569652E-2</v>
      </c>
      <c r="E17" s="215">
        <f t="shared" si="0"/>
        <v>3.8238508557707898E-2</v>
      </c>
      <c r="F17" s="52">
        <f t="shared" si="4"/>
        <v>0.27415277398196225</v>
      </c>
      <c r="H17" s="19">
        <v>136.71899999999999</v>
      </c>
      <c r="I17" s="140">
        <v>171.005</v>
      </c>
      <c r="J17" s="247">
        <f t="shared" si="5"/>
        <v>1.8460350665513204E-2</v>
      </c>
      <c r="K17" s="215">
        <f t="shared" si="6"/>
        <v>2.5619263924636607E-2</v>
      </c>
      <c r="L17" s="52">
        <f t="shared" si="7"/>
        <v>0.25077714143608426</v>
      </c>
      <c r="N17" s="27">
        <f t="shared" si="1"/>
        <v>4.6706408854878383</v>
      </c>
      <c r="O17" s="152">
        <f t="shared" si="2"/>
        <v>4.5849532133951785</v>
      </c>
      <c r="P17" s="52">
        <f t="shared" si="8"/>
        <v>-1.8346020212964827E-2</v>
      </c>
    </row>
    <row r="18" spans="1:16" ht="20.100000000000001" customHeight="1" x14ac:dyDescent="0.25">
      <c r="A18" s="8" t="s">
        <v>189</v>
      </c>
      <c r="B18" s="19">
        <v>73.84</v>
      </c>
      <c r="C18" s="140">
        <v>160.06</v>
      </c>
      <c r="D18" s="247">
        <f t="shared" si="3"/>
        <v>6.5041968100896111E-3</v>
      </c>
      <c r="E18" s="215">
        <f t="shared" si="0"/>
        <v>1.6410048206951567E-2</v>
      </c>
      <c r="F18" s="52">
        <f t="shared" si="4"/>
        <v>1.1676598049837486</v>
      </c>
      <c r="H18" s="19">
        <v>35.998000000000005</v>
      </c>
      <c r="I18" s="140">
        <v>157.625</v>
      </c>
      <c r="J18" s="247">
        <f t="shared" si="5"/>
        <v>4.8605951130211928E-3</v>
      </c>
      <c r="K18" s="215">
        <f t="shared" si="6"/>
        <v>2.3614727499902607E-2</v>
      </c>
      <c r="L18" s="52">
        <f t="shared" si="7"/>
        <v>3.3787154841935658</v>
      </c>
      <c r="N18" s="27">
        <f t="shared" ref="N18" si="9">(H18/B18)*10</f>
        <v>4.8751354279523298</v>
      </c>
      <c r="O18" s="152">
        <f t="shared" ref="O18" si="10">(I18/C18)*10</f>
        <v>9.8478695489191548</v>
      </c>
      <c r="P18" s="52">
        <f t="shared" ref="P18" si="11">(O18-N18)/N18</f>
        <v>1.020019688572116</v>
      </c>
    </row>
    <row r="19" spans="1:16" ht="20.100000000000001" customHeight="1" x14ac:dyDescent="0.25">
      <c r="A19" s="8" t="s">
        <v>190</v>
      </c>
      <c r="B19" s="19">
        <v>26.229999999999997</v>
      </c>
      <c r="C19" s="140">
        <v>84.66</v>
      </c>
      <c r="D19" s="247">
        <f t="shared" si="3"/>
        <v>2.3104696956751146E-3</v>
      </c>
      <c r="E19" s="215">
        <f t="shared" si="0"/>
        <v>8.6797118655536649E-3</v>
      </c>
      <c r="F19" s="52">
        <f t="shared" si="4"/>
        <v>2.2276019824628293</v>
      </c>
      <c r="H19" s="19">
        <v>58.552000000000007</v>
      </c>
      <c r="I19" s="140">
        <v>135.56299999999999</v>
      </c>
      <c r="J19" s="247">
        <f t="shared" si="5"/>
        <v>7.9059271364413809E-3</v>
      </c>
      <c r="K19" s="215">
        <f t="shared" si="6"/>
        <v>2.0309489637235827E-2</v>
      </c>
      <c r="L19" s="52">
        <f t="shared" si="7"/>
        <v>1.3152582319989066</v>
      </c>
      <c r="N19" s="27">
        <f t="shared" ref="N19:N26" si="12">(H19/B19)*10</f>
        <v>22.322531452535269</v>
      </c>
      <c r="O19" s="152">
        <f t="shared" ref="O19:O26" si="13">(I19/C19)*10</f>
        <v>16.012638790455938</v>
      </c>
      <c r="P19" s="52">
        <f t="shared" ref="P19:P26" si="14">(O19-N19)/N19</f>
        <v>-0.28266922483662527</v>
      </c>
    </row>
    <row r="20" spans="1:16" ht="20.100000000000001" customHeight="1" x14ac:dyDescent="0.25">
      <c r="A20" s="8" t="s">
        <v>176</v>
      </c>
      <c r="B20" s="19">
        <v>81.25</v>
      </c>
      <c r="C20" s="140">
        <v>93.32</v>
      </c>
      <c r="D20" s="247">
        <f t="shared" si="3"/>
        <v>7.1569067012429701E-3</v>
      </c>
      <c r="E20" s="215">
        <f t="shared" si="0"/>
        <v>9.5675727769131587E-3</v>
      </c>
      <c r="F20" s="52">
        <f t="shared" si="4"/>
        <v>0.14855384615384606</v>
      </c>
      <c r="H20" s="19">
        <v>102.824</v>
      </c>
      <c r="I20" s="140">
        <v>115.73399999999999</v>
      </c>
      <c r="J20" s="247">
        <f t="shared" si="5"/>
        <v>1.3883711092318767E-2</v>
      </c>
      <c r="K20" s="215">
        <f t="shared" si="6"/>
        <v>1.7338790626320242E-2</v>
      </c>
      <c r="L20" s="52">
        <f t="shared" si="7"/>
        <v>0.12555434528903756</v>
      </c>
      <c r="N20" s="27">
        <f t="shared" si="12"/>
        <v>12.655261538461538</v>
      </c>
      <c r="O20" s="152">
        <f t="shared" si="13"/>
        <v>12.401843120445779</v>
      </c>
      <c r="P20" s="52">
        <f t="shared" si="14"/>
        <v>-2.0024747591788305E-2</v>
      </c>
    </row>
    <row r="21" spans="1:16" ht="20.100000000000001" customHeight="1" x14ac:dyDescent="0.25">
      <c r="A21" s="8" t="s">
        <v>178</v>
      </c>
      <c r="B21" s="19">
        <v>271.96000000000004</v>
      </c>
      <c r="C21" s="140">
        <v>187.11</v>
      </c>
      <c r="D21" s="247">
        <f t="shared" si="3"/>
        <v>2.3955598110400472E-2</v>
      </c>
      <c r="E21" s="215">
        <f t="shared" si="0"/>
        <v>1.918333200051673E-2</v>
      </c>
      <c r="F21" s="52">
        <f t="shared" si="4"/>
        <v>-0.31199441094278574</v>
      </c>
      <c r="H21" s="19">
        <v>231.19499999999996</v>
      </c>
      <c r="I21" s="140">
        <v>113.44399999999999</v>
      </c>
      <c r="J21" s="247">
        <f t="shared" si="5"/>
        <v>3.1216881136589096E-2</v>
      </c>
      <c r="K21" s="215">
        <f t="shared" si="6"/>
        <v>1.6995712269620628E-2</v>
      </c>
      <c r="L21" s="52">
        <f t="shared" si="7"/>
        <v>-0.5093146478081273</v>
      </c>
      <c r="N21" s="27">
        <f t="shared" si="12"/>
        <v>8.5010663332843031</v>
      </c>
      <c r="O21" s="152">
        <f t="shared" si="13"/>
        <v>6.0629576185131731</v>
      </c>
      <c r="P21" s="52">
        <f t="shared" si="14"/>
        <v>-0.28680034000266302</v>
      </c>
    </row>
    <row r="22" spans="1:16" ht="20.100000000000001" customHeight="1" x14ac:dyDescent="0.25">
      <c r="A22" s="8" t="s">
        <v>180</v>
      </c>
      <c r="B22" s="19">
        <v>187.04000000000002</v>
      </c>
      <c r="C22" s="140">
        <v>131.31</v>
      </c>
      <c r="D22" s="247">
        <f t="shared" si="3"/>
        <v>1.6475419438775202E-2</v>
      </c>
      <c r="E22" s="215">
        <f t="shared" si="0"/>
        <v>1.3462473010463639E-2</v>
      </c>
      <c r="F22" s="52">
        <f t="shared" si="4"/>
        <v>-0.29795765611633884</v>
      </c>
      <c r="H22" s="19">
        <v>142.69</v>
      </c>
      <c r="I22" s="140">
        <v>95.052999999999997</v>
      </c>
      <c r="J22" s="247">
        <f t="shared" si="5"/>
        <v>1.9266579162092169E-2</v>
      </c>
      <c r="K22" s="215">
        <f t="shared" si="6"/>
        <v>1.4240448488807249E-2</v>
      </c>
      <c r="L22" s="52">
        <f t="shared" ref="L22" si="15">(I22-H22)/H22</f>
        <v>-0.33384960403672298</v>
      </c>
      <c r="N22" s="27">
        <f t="shared" ref="N22" si="16">(H22/B22)*10</f>
        <v>7.6288494439692034</v>
      </c>
      <c r="O22" s="152">
        <f t="shared" ref="O22" si="17">(I22/C22)*10</f>
        <v>7.2388241565760412</v>
      </c>
      <c r="P22" s="52">
        <f t="shared" ref="P22" si="18">(O22-N22)/N22</f>
        <v>-5.1125047132957513E-2</v>
      </c>
    </row>
    <row r="23" spans="1:16" ht="20.100000000000001" customHeight="1" x14ac:dyDescent="0.25">
      <c r="A23" s="8" t="s">
        <v>187</v>
      </c>
      <c r="B23" s="19">
        <v>208.64</v>
      </c>
      <c r="C23" s="140">
        <v>213.56</v>
      </c>
      <c r="D23" s="247">
        <f t="shared" si="3"/>
        <v>1.8378055558736409E-2</v>
      </c>
      <c r="E23" s="215">
        <f t="shared" si="0"/>
        <v>2.1895101181285622E-2</v>
      </c>
      <c r="F23" s="52">
        <f t="shared" si="4"/>
        <v>2.3581288343558361E-2</v>
      </c>
      <c r="H23" s="19">
        <v>116.45100000000001</v>
      </c>
      <c r="I23" s="140">
        <v>94.950999999999993</v>
      </c>
      <c r="J23" s="247">
        <f t="shared" si="5"/>
        <v>1.5723683579821957E-2</v>
      </c>
      <c r="K23" s="215">
        <f t="shared" si="6"/>
        <v>1.4225167269425867E-2</v>
      </c>
      <c r="L23" s="52">
        <f t="shared" si="7"/>
        <v>-0.18462701050227145</v>
      </c>
      <c r="N23" s="27">
        <f t="shared" si="12"/>
        <v>5.581432131901841</v>
      </c>
      <c r="O23" s="152">
        <f t="shared" si="13"/>
        <v>4.446104139351938</v>
      </c>
      <c r="P23" s="52">
        <f t="shared" si="14"/>
        <v>-0.20341159145530027</v>
      </c>
    </row>
    <row r="24" spans="1:16" ht="20.100000000000001" customHeight="1" x14ac:dyDescent="0.25">
      <c r="A24" s="8" t="s">
        <v>182</v>
      </c>
      <c r="B24" s="19">
        <v>70.16</v>
      </c>
      <c r="C24" s="140">
        <v>126.63999999999999</v>
      </c>
      <c r="D24" s="247">
        <f t="shared" si="3"/>
        <v>6.1800439896517751E-3</v>
      </c>
      <c r="E24" s="215">
        <f t="shared" si="0"/>
        <v>1.2983684274199339E-2</v>
      </c>
      <c r="F24" s="52">
        <f t="shared" si="4"/>
        <v>0.80501710376282776</v>
      </c>
      <c r="H24" s="19">
        <v>61.903999999999996</v>
      </c>
      <c r="I24" s="140">
        <v>86.305000000000021</v>
      </c>
      <c r="J24" s="247">
        <f t="shared" si="5"/>
        <v>8.3585276925513593E-3</v>
      </c>
      <c r="K24" s="215">
        <f t="shared" si="6"/>
        <v>1.292985920303946E-2</v>
      </c>
      <c r="L24" s="52">
        <f t="shared" si="7"/>
        <v>0.39417485138278668</v>
      </c>
      <c r="N24" s="27">
        <f t="shared" si="12"/>
        <v>8.8232611174458384</v>
      </c>
      <c r="O24" s="152">
        <f t="shared" si="13"/>
        <v>6.8149873657612146</v>
      </c>
      <c r="P24" s="52">
        <f t="shared" si="14"/>
        <v>-0.22761127942975123</v>
      </c>
    </row>
    <row r="25" spans="1:16" ht="20.100000000000001" customHeight="1" x14ac:dyDescent="0.25">
      <c r="A25" s="8" t="s">
        <v>174</v>
      </c>
      <c r="B25" s="19">
        <v>94.859999999999985</v>
      </c>
      <c r="C25" s="140">
        <v>67.039999999999992</v>
      </c>
      <c r="D25" s="247">
        <f t="shared" si="3"/>
        <v>8.3557436268296374E-3</v>
      </c>
      <c r="E25" s="215">
        <f t="shared" si="0"/>
        <v>6.8732327364365419E-3</v>
      </c>
      <c r="F25" s="52">
        <f t="shared" si="4"/>
        <v>-0.29327429896689855</v>
      </c>
      <c r="H25" s="19">
        <v>60.192000000000007</v>
      </c>
      <c r="I25" s="140">
        <v>69.481000000000023</v>
      </c>
      <c r="J25" s="247">
        <f t="shared" si="5"/>
        <v>8.127366549335286E-3</v>
      </c>
      <c r="K25" s="215">
        <f t="shared" si="6"/>
        <v>1.0409356900369444E-2</v>
      </c>
      <c r="L25" s="52">
        <f t="shared" si="7"/>
        <v>0.15432283359914964</v>
      </c>
      <c r="N25" s="27">
        <f t="shared" si="12"/>
        <v>6.3453510436432659</v>
      </c>
      <c r="O25" s="152">
        <f t="shared" si="13"/>
        <v>10.364110978520291</v>
      </c>
      <c r="P25" s="52">
        <f t="shared" si="14"/>
        <v>0.63333926007182761</v>
      </c>
    </row>
    <row r="26" spans="1:16" ht="20.100000000000001" customHeight="1" x14ac:dyDescent="0.25">
      <c r="A26" s="8" t="s">
        <v>196</v>
      </c>
      <c r="B26" s="19">
        <v>107.55000000000001</v>
      </c>
      <c r="C26" s="140">
        <v>80.39</v>
      </c>
      <c r="D26" s="247">
        <f t="shared" si="3"/>
        <v>9.4735423473068497E-3</v>
      </c>
      <c r="E26" s="215">
        <f t="shared" si="0"/>
        <v>8.2419328711535456E-3</v>
      </c>
      <c r="F26" s="52">
        <f t="shared" si="4"/>
        <v>-0.2525337052533706</v>
      </c>
      <c r="H26" s="19">
        <v>67.696000000000012</v>
      </c>
      <c r="I26" s="140">
        <v>66.951999999999998</v>
      </c>
      <c r="J26" s="247">
        <f t="shared" si="5"/>
        <v>9.1405868873571487E-3</v>
      </c>
      <c r="K26" s="215">
        <f t="shared" si="6"/>
        <v>1.0030472549236983E-2</v>
      </c>
      <c r="L26" s="52">
        <f t="shared" si="7"/>
        <v>-1.0990309619475506E-2</v>
      </c>
      <c r="N26" s="27">
        <f t="shared" si="12"/>
        <v>6.2943747094374718</v>
      </c>
      <c r="O26" s="152">
        <f t="shared" si="13"/>
        <v>8.3283990546087807</v>
      </c>
      <c r="P26" s="52">
        <f t="shared" si="14"/>
        <v>0.32314954845659161</v>
      </c>
    </row>
    <row r="27" spans="1:16" ht="20.100000000000001" customHeight="1" x14ac:dyDescent="0.25">
      <c r="A27" s="8" t="s">
        <v>183</v>
      </c>
      <c r="B27" s="19">
        <v>33.89</v>
      </c>
      <c r="C27" s="140">
        <v>135.49</v>
      </c>
      <c r="D27" s="247">
        <f t="shared" si="3"/>
        <v>2.9852008382169138E-3</v>
      </c>
      <c r="E27" s="215">
        <f t="shared" si="0"/>
        <v>1.389102481294432E-2</v>
      </c>
      <c r="F27" s="52">
        <f t="shared" si="4"/>
        <v>2.9979344939510182</v>
      </c>
      <c r="H27" s="19">
        <v>21.599</v>
      </c>
      <c r="I27" s="140">
        <v>61.366</v>
      </c>
      <c r="J27" s="247">
        <f t="shared" si="5"/>
        <v>2.9163840726191656E-3</v>
      </c>
      <c r="K27" s="215">
        <f t="shared" si="6"/>
        <v>9.1936010642919806E-3</v>
      </c>
      <c r="L27" s="52">
        <f t="shared" si="7"/>
        <v>1.8411500532432055</v>
      </c>
      <c r="N27" s="27">
        <f t="shared" ref="N27:N29" si="19">(H27/B27)*10</f>
        <v>6.373266450280318</v>
      </c>
      <c r="O27" s="152">
        <f t="shared" ref="O27:O29" si="20">(I27/C27)*10</f>
        <v>4.5291903461510072</v>
      </c>
      <c r="P27" s="52">
        <f t="shared" ref="P27:P29" si="21">(O27-N27)/N27</f>
        <v>-0.28934552140813163</v>
      </c>
    </row>
    <row r="28" spans="1:16" ht="20.100000000000001" customHeight="1" x14ac:dyDescent="0.25">
      <c r="A28" s="8" t="s">
        <v>202</v>
      </c>
      <c r="B28" s="19">
        <v>8.25</v>
      </c>
      <c r="C28" s="140">
        <v>52.379999999999995</v>
      </c>
      <c r="D28" s="247">
        <f t="shared" si="3"/>
        <v>7.2670129581851688E-4</v>
      </c>
      <c r="E28" s="215">
        <f t="shared" si="0"/>
        <v>5.3702256971143508E-3</v>
      </c>
      <c r="F28" s="52">
        <f t="shared" si="4"/>
        <v>5.3490909090909087</v>
      </c>
      <c r="H28" s="19">
        <v>15.497</v>
      </c>
      <c r="I28" s="140">
        <v>55.097000000000001</v>
      </c>
      <c r="J28" s="247">
        <f t="shared" si="5"/>
        <v>2.0924674278151398E-3</v>
      </c>
      <c r="K28" s="215">
        <f t="shared" si="6"/>
        <v>8.2544053358422458E-3</v>
      </c>
      <c r="L28" s="52">
        <f t="shared" si="7"/>
        <v>2.5553332903142545</v>
      </c>
      <c r="N28" s="27">
        <f t="shared" si="19"/>
        <v>18.784242424242422</v>
      </c>
      <c r="O28" s="152">
        <f t="shared" si="20"/>
        <v>10.518709431080566</v>
      </c>
      <c r="P28" s="52">
        <f t="shared" si="21"/>
        <v>-0.44002482540869403</v>
      </c>
    </row>
    <row r="29" spans="1:16" ht="20.100000000000001" customHeight="1" x14ac:dyDescent="0.25">
      <c r="A29" s="8" t="s">
        <v>214</v>
      </c>
      <c r="B29" s="19">
        <v>27.2</v>
      </c>
      <c r="C29" s="140">
        <v>44.68</v>
      </c>
      <c r="D29" s="247">
        <f t="shared" si="3"/>
        <v>2.3959121510622617E-3</v>
      </c>
      <c r="E29" s="215">
        <f t="shared" si="0"/>
        <v>4.5807881662288889E-3</v>
      </c>
      <c r="F29" s="52">
        <f t="shared" si="4"/>
        <v>0.64264705882352946</v>
      </c>
      <c r="H29" s="19">
        <v>32.262</v>
      </c>
      <c r="I29" s="140">
        <v>51.255000000000003</v>
      </c>
      <c r="J29" s="247">
        <f t="shared" si="5"/>
        <v>4.3561453285262987E-3</v>
      </c>
      <c r="K29" s="215">
        <f t="shared" si="6"/>
        <v>7.6788127391435894E-3</v>
      </c>
      <c r="L29" s="52">
        <f t="shared" si="7"/>
        <v>0.58871117723637723</v>
      </c>
      <c r="N29" s="27">
        <f t="shared" si="19"/>
        <v>11.861029411764704</v>
      </c>
      <c r="O29" s="152">
        <f t="shared" si="20"/>
        <v>11.471575649059982</v>
      </c>
      <c r="P29" s="52">
        <f t="shared" si="21"/>
        <v>-3.2834735433539278E-2</v>
      </c>
    </row>
    <row r="30" spans="1:16" ht="20.100000000000001" customHeight="1" x14ac:dyDescent="0.25">
      <c r="A30" s="8" t="s">
        <v>184</v>
      </c>
      <c r="B30" s="19">
        <v>41.41</v>
      </c>
      <c r="C30" s="140">
        <v>60.19</v>
      </c>
      <c r="D30" s="247">
        <f t="shared" si="3"/>
        <v>3.6476000799811857E-3</v>
      </c>
      <c r="E30" s="215">
        <f t="shared" si="0"/>
        <v>6.1709409070124623E-3</v>
      </c>
      <c r="F30" s="52">
        <f t="shared" si="4"/>
        <v>0.45351364404733163</v>
      </c>
      <c r="H30" s="19">
        <v>35.303000000000004</v>
      </c>
      <c r="I30" s="140">
        <v>47.174000000000007</v>
      </c>
      <c r="J30" s="247">
        <f t="shared" si="5"/>
        <v>4.7667534106057875E-3</v>
      </c>
      <c r="K30" s="215">
        <f t="shared" si="6"/>
        <v>7.0674141480120906E-3</v>
      </c>
      <c r="L30" s="52">
        <f t="shared" si="7"/>
        <v>0.33626037447242446</v>
      </c>
      <c r="N30" s="27">
        <f t="shared" ref="N30" si="22">(H30/B30)*10</f>
        <v>8.5252354503743071</v>
      </c>
      <c r="O30" s="152">
        <f t="shared" ref="O30:O31" si="23">(I30/C30)*10</f>
        <v>7.8375145372985555</v>
      </c>
      <c r="P30" s="52">
        <f t="shared" ref="P30" si="24">(O30-N30)/N30</f>
        <v>-8.0668846869860547E-2</v>
      </c>
    </row>
    <row r="31" spans="1:16" ht="20.100000000000001" customHeight="1" x14ac:dyDescent="0.25">
      <c r="A31" s="8" t="s">
        <v>238</v>
      </c>
      <c r="B31" s="19"/>
      <c r="C31" s="140">
        <v>2.6</v>
      </c>
      <c r="D31" s="247">
        <f t="shared" si="3"/>
        <v>0</v>
      </c>
      <c r="E31" s="215">
        <f t="shared" si="0"/>
        <v>2.6656332211716903E-4</v>
      </c>
      <c r="F31" s="52"/>
      <c r="H31" s="19"/>
      <c r="I31" s="140">
        <v>35.725999999999999</v>
      </c>
      <c r="J31" s="247">
        <f t="shared" si="5"/>
        <v>0</v>
      </c>
      <c r="K31" s="215">
        <f t="shared" si="6"/>
        <v>5.3523219962665859E-3</v>
      </c>
      <c r="L31" s="52"/>
      <c r="N31" s="27"/>
      <c r="O31" s="152">
        <f t="shared" si="23"/>
        <v>137.40769230769229</v>
      </c>
      <c r="P31" s="52"/>
    </row>
    <row r="32" spans="1:16" ht="20.100000000000001" customHeight="1" thickBot="1" x14ac:dyDescent="0.3">
      <c r="A32" s="8" t="s">
        <v>17</v>
      </c>
      <c r="B32" s="19">
        <f>B33-SUM(B7:B31)</f>
        <v>370.97999999999774</v>
      </c>
      <c r="C32" s="140">
        <f>C33-SUM(C7:C31)</f>
        <v>313.17999999999665</v>
      </c>
      <c r="D32" s="247">
        <f t="shared" si="3"/>
        <v>3.2677775360333547E-2</v>
      </c>
      <c r="E32" s="215">
        <f t="shared" si="0"/>
        <v>3.2108577392559269E-2</v>
      </c>
      <c r="F32" s="52">
        <f t="shared" si="4"/>
        <v>-0.15580354736104762</v>
      </c>
      <c r="H32" s="19">
        <f>H33-SUM(H7:H31)</f>
        <v>390.62200000000121</v>
      </c>
      <c r="I32" s="140">
        <f>I33-SUM(I7:I31)</f>
        <v>242.08200000000215</v>
      </c>
      <c r="J32" s="247">
        <f t="shared" si="5"/>
        <v>5.2743357526489523E-2</v>
      </c>
      <c r="K32" s="215">
        <f t="shared" si="6"/>
        <v>3.6267726963562084E-2</v>
      </c>
      <c r="L32" s="52">
        <f t="shared" si="7"/>
        <v>-0.38026532043765737</v>
      </c>
      <c r="N32" s="27">
        <f t="shared" si="1"/>
        <v>10.529462504717333</v>
      </c>
      <c r="O32" s="152">
        <f t="shared" si="2"/>
        <v>7.7298039466123232</v>
      </c>
      <c r="P32" s="52">
        <f t="shared" si="8"/>
        <v>-0.26588807898320804</v>
      </c>
    </row>
    <row r="33" spans="1:16" ht="26.25" customHeight="1" thickBot="1" x14ac:dyDescent="0.3">
      <c r="A33" s="12" t="s">
        <v>18</v>
      </c>
      <c r="B33" s="17">
        <v>11352.669999999996</v>
      </c>
      <c r="C33" s="145">
        <v>9753.779999999997</v>
      </c>
      <c r="D33" s="243">
        <f>SUM(D7:D32)</f>
        <v>1</v>
      </c>
      <c r="E33" s="244">
        <f>SUM(E7:E32)</f>
        <v>1</v>
      </c>
      <c r="F33" s="57">
        <f>(C33-B33)/B33</f>
        <v>-0.14083823452985067</v>
      </c>
      <c r="G33" s="1"/>
      <c r="H33" s="17">
        <v>7406.088999999999</v>
      </c>
      <c r="I33" s="145">
        <v>6674.8600000000033</v>
      </c>
      <c r="J33" s="243">
        <f>SUM(J7:J32)</f>
        <v>1.0000000000000007</v>
      </c>
      <c r="K33" s="244">
        <f>SUM(K7:K32)</f>
        <v>0.99999999999999967</v>
      </c>
      <c r="L33" s="57">
        <f t="shared" si="7"/>
        <v>-9.8733488079875337E-2</v>
      </c>
      <c r="N33" s="29">
        <f t="shared" si="1"/>
        <v>6.5236539069663806</v>
      </c>
      <c r="O33" s="146">
        <f>(I33/C33)*10</f>
        <v>6.8433571394884911</v>
      </c>
      <c r="P33" s="57">
        <f t="shared" si="8"/>
        <v>4.9006773976882904E-2</v>
      </c>
    </row>
    <row r="35" spans="1:16" ht="15.75" thickBot="1" x14ac:dyDescent="0.3"/>
    <row r="36" spans="1:16" x14ac:dyDescent="0.25">
      <c r="A36" s="380" t="s">
        <v>2</v>
      </c>
      <c r="B36" s="368" t="s">
        <v>1</v>
      </c>
      <c r="C36" s="366"/>
      <c r="D36" s="368" t="s">
        <v>104</v>
      </c>
      <c r="E36" s="366"/>
      <c r="F36" s="130" t="s">
        <v>0</v>
      </c>
      <c r="H36" s="378" t="s">
        <v>19</v>
      </c>
      <c r="I36" s="379"/>
      <c r="J36" s="368" t="s">
        <v>104</v>
      </c>
      <c r="K36" s="369"/>
      <c r="L36" s="130" t="s">
        <v>0</v>
      </c>
      <c r="N36" s="376" t="s">
        <v>22</v>
      </c>
      <c r="O36" s="366"/>
      <c r="P36" s="130" t="s">
        <v>0</v>
      </c>
    </row>
    <row r="37" spans="1:16" x14ac:dyDescent="0.25">
      <c r="A37" s="381"/>
      <c r="B37" s="371" t="str">
        <f>B5</f>
        <v>jan-jun</v>
      </c>
      <c r="C37" s="373"/>
      <c r="D37" s="371" t="str">
        <f>B5</f>
        <v>jan-jun</v>
      </c>
      <c r="E37" s="373"/>
      <c r="F37" s="131" t="str">
        <f>F5</f>
        <v>2025/2024</v>
      </c>
      <c r="H37" s="374" t="str">
        <f>B5</f>
        <v>jan-jun</v>
      </c>
      <c r="I37" s="373"/>
      <c r="J37" s="371" t="str">
        <f>B5</f>
        <v>jan-jun</v>
      </c>
      <c r="K37" s="372"/>
      <c r="L37" s="131" t="str">
        <f>L5</f>
        <v>2025/2024</v>
      </c>
      <c r="N37" s="374" t="str">
        <f>B5</f>
        <v>jan-jun</v>
      </c>
      <c r="O37" s="372"/>
      <c r="P37" s="131" t="str">
        <f>P5</f>
        <v>2025/2024</v>
      </c>
    </row>
    <row r="38" spans="1:16" ht="19.5" customHeight="1" thickBot="1" x14ac:dyDescent="0.3">
      <c r="A38" s="382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166</v>
      </c>
      <c r="B39" s="39">
        <v>3628.58</v>
      </c>
      <c r="C39" s="147">
        <v>2404.65</v>
      </c>
      <c r="D39" s="247">
        <f t="shared" ref="D39:D55" si="25">B39/$B$62</f>
        <v>0.54109212156820063</v>
      </c>
      <c r="E39" s="246">
        <f t="shared" ref="E39:E55" si="26">C39/$C$62</f>
        <v>0.47482282877627957</v>
      </c>
      <c r="F39" s="52">
        <f>(C39-B39)/B39</f>
        <v>-0.33730274652894515</v>
      </c>
      <c r="H39" s="39">
        <v>1324.2349999999999</v>
      </c>
      <c r="I39" s="147">
        <v>807.73400000000004</v>
      </c>
      <c r="J39" s="247">
        <f t="shared" ref="J39:J61" si="27">H39/$H$62</f>
        <v>0.39952493932763794</v>
      </c>
      <c r="K39" s="246">
        <f t="shared" ref="K39:K61" si="28">I39/$I$62</f>
        <v>0.2939007874623133</v>
      </c>
      <c r="L39" s="52">
        <f>(I39-H39)/H39</f>
        <v>-0.39003726679932182</v>
      </c>
      <c r="N39" s="27">
        <f t="shared" ref="N39:N62" si="29">(H39/B39)*10</f>
        <v>3.6494579146663431</v>
      </c>
      <c r="O39" s="151">
        <f t="shared" ref="O39:O62" si="30">(I39/C39)*10</f>
        <v>3.3590501736219407</v>
      </c>
      <c r="P39" s="61">
        <f t="shared" si="8"/>
        <v>-7.9575582959134722E-2</v>
      </c>
    </row>
    <row r="40" spans="1:16" ht="20.100000000000001" customHeight="1" x14ac:dyDescent="0.25">
      <c r="A40" s="38" t="s">
        <v>175</v>
      </c>
      <c r="B40" s="19">
        <v>721.45</v>
      </c>
      <c r="C40" s="140">
        <v>572.06999999999994</v>
      </c>
      <c r="D40" s="247">
        <f t="shared" si="25"/>
        <v>0.10758228042522926</v>
      </c>
      <c r="E40" s="215">
        <f t="shared" si="26"/>
        <v>0.11296109440377859</v>
      </c>
      <c r="F40" s="52">
        <f t="shared" ref="F40:F62" si="31">(C40-B40)/B40</f>
        <v>-0.20705523598308975</v>
      </c>
      <c r="H40" s="19">
        <v>506.86800000000005</v>
      </c>
      <c r="I40" s="140">
        <v>440.56100000000004</v>
      </c>
      <c r="J40" s="247">
        <f t="shared" si="27"/>
        <v>0.15292331568575157</v>
      </c>
      <c r="K40" s="215">
        <f t="shared" si="28"/>
        <v>0.16030181325186785</v>
      </c>
      <c r="L40" s="52">
        <f t="shared" ref="L40:L62" si="32">(I40-H40)/H40</f>
        <v>-0.13081709636433944</v>
      </c>
      <c r="N40" s="27">
        <f t="shared" si="29"/>
        <v>7.0256843856123083</v>
      </c>
      <c r="O40" s="152">
        <f t="shared" si="30"/>
        <v>7.7011729333822796</v>
      </c>
      <c r="P40" s="52">
        <f t="shared" si="8"/>
        <v>9.6145586777749981E-2</v>
      </c>
    </row>
    <row r="41" spans="1:16" ht="20.100000000000001" customHeight="1" x14ac:dyDescent="0.25">
      <c r="A41" s="38" t="s">
        <v>179</v>
      </c>
      <c r="B41" s="19">
        <v>453.5</v>
      </c>
      <c r="C41" s="140">
        <v>498.52</v>
      </c>
      <c r="D41" s="247">
        <f t="shared" si="25"/>
        <v>6.7625704030551625E-2</v>
      </c>
      <c r="E41" s="215">
        <f t="shared" si="26"/>
        <v>9.8437891835215466E-2</v>
      </c>
      <c r="F41" s="52">
        <f t="shared" si="31"/>
        <v>9.9272326350606357E-2</v>
      </c>
      <c r="H41" s="19">
        <v>214.05500000000001</v>
      </c>
      <c r="I41" s="140">
        <v>317.61199999999997</v>
      </c>
      <c r="J41" s="247">
        <f t="shared" si="27"/>
        <v>6.4580917199573748E-2</v>
      </c>
      <c r="K41" s="215">
        <f t="shared" si="28"/>
        <v>0.11556578887044527</v>
      </c>
      <c r="L41" s="52">
        <f t="shared" si="32"/>
        <v>0.48378687720445657</v>
      </c>
      <c r="N41" s="27">
        <f t="shared" si="29"/>
        <v>4.7200661521499452</v>
      </c>
      <c r="O41" s="152">
        <f t="shared" si="30"/>
        <v>6.3710984514161915</v>
      </c>
      <c r="P41" s="52">
        <f t="shared" si="8"/>
        <v>0.34979007625014258</v>
      </c>
    </row>
    <row r="42" spans="1:16" ht="20.100000000000001" customHeight="1" x14ac:dyDescent="0.25">
      <c r="A42" s="38" t="s">
        <v>171</v>
      </c>
      <c r="B42" s="19">
        <v>816.06999999999994</v>
      </c>
      <c r="C42" s="140">
        <v>548.75</v>
      </c>
      <c r="D42" s="247">
        <f t="shared" si="25"/>
        <v>0.12169196976452537</v>
      </c>
      <c r="E42" s="215">
        <f t="shared" si="26"/>
        <v>0.10835632099930692</v>
      </c>
      <c r="F42" s="52">
        <f t="shared" si="31"/>
        <v>-0.32756993885328461</v>
      </c>
      <c r="H42" s="19">
        <v>407.66200000000003</v>
      </c>
      <c r="I42" s="140">
        <v>304.80200000000002</v>
      </c>
      <c r="J42" s="247">
        <f t="shared" si="27"/>
        <v>0.12299262277177658</v>
      </c>
      <c r="K42" s="215">
        <f t="shared" si="28"/>
        <v>0.11090476297901045</v>
      </c>
      <c r="L42" s="52">
        <f t="shared" si="32"/>
        <v>-0.252316870348475</v>
      </c>
      <c r="N42" s="27">
        <f t="shared" si="29"/>
        <v>4.9954293136618189</v>
      </c>
      <c r="O42" s="152">
        <f t="shared" si="30"/>
        <v>5.5544783599088845</v>
      </c>
      <c r="P42" s="52">
        <f t="shared" si="8"/>
        <v>0.11191211228194994</v>
      </c>
    </row>
    <row r="43" spans="1:16" ht="20.100000000000001" customHeight="1" x14ac:dyDescent="0.25">
      <c r="A43" s="38" t="s">
        <v>173</v>
      </c>
      <c r="B43" s="19">
        <v>414.51</v>
      </c>
      <c r="C43" s="140">
        <v>262.83999999999997</v>
      </c>
      <c r="D43" s="247">
        <f t="shared" si="25"/>
        <v>6.1811533798685668E-2</v>
      </c>
      <c r="E43" s="215">
        <f t="shared" si="26"/>
        <v>5.190045633067486E-2</v>
      </c>
      <c r="F43" s="52">
        <f t="shared" si="31"/>
        <v>-0.36590190827724306</v>
      </c>
      <c r="H43" s="19">
        <v>265.93200000000002</v>
      </c>
      <c r="I43" s="140">
        <v>174.40799999999999</v>
      </c>
      <c r="J43" s="247">
        <f t="shared" si="27"/>
        <v>8.0232335020051143E-2</v>
      </c>
      <c r="K43" s="215">
        <f t="shared" si="28"/>
        <v>6.3459812933127899E-2</v>
      </c>
      <c r="L43" s="52">
        <f t="shared" si="32"/>
        <v>-0.34416316953206094</v>
      </c>
      <c r="N43" s="27">
        <f t="shared" si="29"/>
        <v>6.4155750162842882</v>
      </c>
      <c r="O43" s="152">
        <f t="shared" si="30"/>
        <v>6.6355197078070303</v>
      </c>
      <c r="P43" s="52">
        <f t="shared" si="8"/>
        <v>3.4282927245721392E-2</v>
      </c>
    </row>
    <row r="44" spans="1:16" ht="20.100000000000001" customHeight="1" x14ac:dyDescent="0.25">
      <c r="A44" s="38" t="s">
        <v>190</v>
      </c>
      <c r="B44" s="19">
        <v>26.229999999999997</v>
      </c>
      <c r="C44" s="140">
        <v>84.66</v>
      </c>
      <c r="D44" s="247">
        <f t="shared" si="25"/>
        <v>3.9114051085366456E-3</v>
      </c>
      <c r="E44" s="215">
        <f t="shared" si="26"/>
        <v>1.6716986124467106E-2</v>
      </c>
      <c r="F44" s="52">
        <f t="shared" si="31"/>
        <v>2.2276019824628293</v>
      </c>
      <c r="H44" s="19">
        <v>58.552000000000007</v>
      </c>
      <c r="I44" s="140">
        <v>135.56299999999999</v>
      </c>
      <c r="J44" s="247">
        <f t="shared" si="27"/>
        <v>1.7665281651301969E-2</v>
      </c>
      <c r="K44" s="215">
        <f t="shared" si="28"/>
        <v>4.9325734029709752E-2</v>
      </c>
      <c r="L44" s="52">
        <f t="shared" si="32"/>
        <v>1.3152582319989066</v>
      </c>
      <c r="N44" s="27">
        <f t="shared" si="29"/>
        <v>22.322531452535269</v>
      </c>
      <c r="O44" s="152">
        <f t="shared" si="30"/>
        <v>16.012638790455938</v>
      </c>
      <c r="P44" s="52">
        <f t="shared" si="8"/>
        <v>-0.28266922483662527</v>
      </c>
    </row>
    <row r="45" spans="1:16" ht="20.100000000000001" customHeight="1" x14ac:dyDescent="0.25">
      <c r="A45" s="38" t="s">
        <v>176</v>
      </c>
      <c r="B45" s="19">
        <v>81.25</v>
      </c>
      <c r="C45" s="140">
        <v>93.32</v>
      </c>
      <c r="D45" s="247">
        <f t="shared" si="25"/>
        <v>1.2115961306465974E-2</v>
      </c>
      <c r="E45" s="215">
        <f t="shared" si="26"/>
        <v>1.8426992028529061E-2</v>
      </c>
      <c r="F45" s="52">
        <f t="shared" si="31"/>
        <v>0.14855384615384606</v>
      </c>
      <c r="H45" s="19">
        <v>102.824</v>
      </c>
      <c r="I45" s="140">
        <v>115.73399999999999</v>
      </c>
      <c r="J45" s="247">
        <f t="shared" si="27"/>
        <v>3.1022252365648879E-2</v>
      </c>
      <c r="K45" s="215">
        <f t="shared" si="28"/>
        <v>4.2110786145146011E-2</v>
      </c>
      <c r="L45" s="52">
        <f t="shared" si="32"/>
        <v>0.12555434528903756</v>
      </c>
      <c r="N45" s="27">
        <f t="shared" si="29"/>
        <v>12.655261538461538</v>
      </c>
      <c r="O45" s="152">
        <f t="shared" si="30"/>
        <v>12.401843120445779</v>
      </c>
      <c r="P45" s="52">
        <f t="shared" si="8"/>
        <v>-2.0024747591788305E-2</v>
      </c>
    </row>
    <row r="46" spans="1:16" ht="20.100000000000001" customHeight="1" x14ac:dyDescent="0.25">
      <c r="A46" s="38" t="s">
        <v>180</v>
      </c>
      <c r="B46" s="19">
        <v>187.04000000000002</v>
      </c>
      <c r="C46" s="140">
        <v>131.31</v>
      </c>
      <c r="D46" s="247">
        <f t="shared" si="25"/>
        <v>2.7891315726294105E-2</v>
      </c>
      <c r="E46" s="215">
        <f t="shared" si="26"/>
        <v>2.5928507536071056E-2</v>
      </c>
      <c r="F46" s="52">
        <f t="shared" si="31"/>
        <v>-0.29795765611633884</v>
      </c>
      <c r="H46" s="19">
        <v>142.69</v>
      </c>
      <c r="I46" s="140">
        <v>95.052999999999997</v>
      </c>
      <c r="J46" s="247">
        <f t="shared" si="27"/>
        <v>4.3049922100428295E-2</v>
      </c>
      <c r="K46" s="215">
        <f t="shared" si="28"/>
        <v>3.4585830917920092E-2</v>
      </c>
      <c r="L46" s="52">
        <f t="shared" si="32"/>
        <v>-0.33384960403672298</v>
      </c>
      <c r="N46" s="27">
        <f t="shared" si="29"/>
        <v>7.6288494439692034</v>
      </c>
      <c r="O46" s="152">
        <f t="shared" si="30"/>
        <v>7.2388241565760412</v>
      </c>
      <c r="P46" s="52">
        <f t="shared" si="8"/>
        <v>-5.1125047132957513E-2</v>
      </c>
    </row>
    <row r="47" spans="1:16" ht="20.100000000000001" customHeight="1" x14ac:dyDescent="0.25">
      <c r="A47" s="38" t="s">
        <v>174</v>
      </c>
      <c r="B47" s="19">
        <v>94.859999999999985</v>
      </c>
      <c r="C47" s="140">
        <v>67.039999999999992</v>
      </c>
      <c r="D47" s="247">
        <f t="shared" si="25"/>
        <v>1.4145478025001379E-2</v>
      </c>
      <c r="E47" s="215">
        <f t="shared" si="26"/>
        <v>1.3237736236525804E-2</v>
      </c>
      <c r="F47" s="52">
        <f t="shared" si="31"/>
        <v>-0.29327429896689855</v>
      </c>
      <c r="H47" s="19">
        <v>60.192000000000007</v>
      </c>
      <c r="I47" s="140">
        <v>69.481000000000023</v>
      </c>
      <c r="J47" s="247">
        <f t="shared" si="27"/>
        <v>1.8160073663669354E-2</v>
      </c>
      <c r="K47" s="215">
        <f t="shared" si="28"/>
        <v>2.528124433745391E-2</v>
      </c>
      <c r="L47" s="52">
        <f t="shared" si="32"/>
        <v>0.15432283359914964</v>
      </c>
      <c r="N47" s="27">
        <f t="shared" si="29"/>
        <v>6.3453510436432659</v>
      </c>
      <c r="O47" s="152">
        <f t="shared" si="30"/>
        <v>10.364110978520291</v>
      </c>
      <c r="P47" s="52">
        <f t="shared" si="8"/>
        <v>0.63333926007182761</v>
      </c>
    </row>
    <row r="48" spans="1:16" ht="20.100000000000001" customHeight="1" x14ac:dyDescent="0.25">
      <c r="A48" s="38" t="s">
        <v>196</v>
      </c>
      <c r="B48" s="19">
        <v>107.55000000000001</v>
      </c>
      <c r="C48" s="140">
        <v>80.39</v>
      </c>
      <c r="D48" s="247">
        <f t="shared" si="25"/>
        <v>1.6037804781666654E-2</v>
      </c>
      <c r="E48" s="215">
        <f t="shared" si="26"/>
        <v>1.5873830788399605E-2</v>
      </c>
      <c r="F48" s="52">
        <f t="shared" ref="F48:F61" si="33">(C48-B48)/B48</f>
        <v>-0.2525337052533706</v>
      </c>
      <c r="H48" s="19">
        <v>67.696000000000012</v>
      </c>
      <c r="I48" s="140">
        <v>66.951999999999998</v>
      </c>
      <c r="J48" s="247">
        <f t="shared" si="27"/>
        <v>2.0424048822696713E-2</v>
      </c>
      <c r="K48" s="215">
        <f t="shared" si="28"/>
        <v>2.436104648581934E-2</v>
      </c>
      <c r="L48" s="52">
        <f t="shared" ref="L48:L61" si="34">(I48-H48)/H48</f>
        <v>-1.0990309619475506E-2</v>
      </c>
      <c r="N48" s="27">
        <f t="shared" ref="N48:N51" si="35">(H48/B48)*10</f>
        <v>6.2943747094374718</v>
      </c>
      <c r="O48" s="152">
        <f t="shared" ref="O48:O51" si="36">(I48/C48)*10</f>
        <v>8.3283990546087807</v>
      </c>
      <c r="P48" s="52">
        <f t="shared" ref="P48:P51" si="37">(O48-N48)/N48</f>
        <v>0.32314954845659161</v>
      </c>
    </row>
    <row r="49" spans="1:16" ht="20.100000000000001" customHeight="1" x14ac:dyDescent="0.25">
      <c r="A49" s="38" t="s">
        <v>183</v>
      </c>
      <c r="B49" s="19">
        <v>33.89</v>
      </c>
      <c r="C49" s="140">
        <v>135.49</v>
      </c>
      <c r="D49" s="247">
        <f t="shared" si="25"/>
        <v>5.0536606606293149E-3</v>
      </c>
      <c r="E49" s="215">
        <f t="shared" si="26"/>
        <v>2.6753891448193342E-2</v>
      </c>
      <c r="F49" s="52">
        <f t="shared" si="33"/>
        <v>2.9979344939510182</v>
      </c>
      <c r="H49" s="19">
        <v>21.599</v>
      </c>
      <c r="I49" s="140">
        <v>61.366</v>
      </c>
      <c r="J49" s="247">
        <f t="shared" si="27"/>
        <v>6.5164711433677953E-3</v>
      </c>
      <c r="K49" s="215">
        <f t="shared" si="28"/>
        <v>2.2328533556111689E-2</v>
      </c>
      <c r="L49" s="52">
        <f t="shared" si="34"/>
        <v>1.8411500532432055</v>
      </c>
      <c r="N49" s="27">
        <f t="shared" si="35"/>
        <v>6.373266450280318</v>
      </c>
      <c r="O49" s="152">
        <f t="shared" si="36"/>
        <v>4.5291903461510072</v>
      </c>
      <c r="P49" s="52">
        <f t="shared" si="37"/>
        <v>-0.28934552140813163</v>
      </c>
    </row>
    <row r="50" spans="1:16" ht="20.100000000000001" customHeight="1" x14ac:dyDescent="0.25">
      <c r="A50" s="38" t="s">
        <v>184</v>
      </c>
      <c r="B50" s="19">
        <v>41.41</v>
      </c>
      <c r="C50" s="140">
        <v>60.19</v>
      </c>
      <c r="D50" s="247">
        <f t="shared" si="25"/>
        <v>6.1750394793939189E-3</v>
      </c>
      <c r="E50" s="215">
        <f t="shared" si="26"/>
        <v>1.1885133414028764E-2</v>
      </c>
      <c r="F50" s="52">
        <f t="shared" si="33"/>
        <v>0.45351364404733163</v>
      </c>
      <c r="H50" s="19">
        <v>35.303000000000004</v>
      </c>
      <c r="I50" s="140">
        <v>47.174000000000007</v>
      </c>
      <c r="J50" s="247">
        <f t="shared" si="27"/>
        <v>1.0651001471101129E-2</v>
      </c>
      <c r="K50" s="215">
        <f t="shared" si="28"/>
        <v>1.7164655378809322E-2</v>
      </c>
      <c r="L50" s="52">
        <f t="shared" si="34"/>
        <v>0.33626037447242446</v>
      </c>
      <c r="N50" s="27">
        <f t="shared" si="35"/>
        <v>8.5252354503743071</v>
      </c>
      <c r="O50" s="152">
        <f t="shared" si="36"/>
        <v>7.8375145372985555</v>
      </c>
      <c r="P50" s="52">
        <f t="shared" si="37"/>
        <v>-8.0668846869860547E-2</v>
      </c>
    </row>
    <row r="51" spans="1:16" ht="20.100000000000001" customHeight="1" x14ac:dyDescent="0.25">
      <c r="A51" s="38" t="s">
        <v>185</v>
      </c>
      <c r="B51" s="19">
        <v>33.019999999999996</v>
      </c>
      <c r="C51" s="140">
        <v>36.07</v>
      </c>
      <c r="D51" s="247">
        <f t="shared" si="25"/>
        <v>4.9239266749477708E-3</v>
      </c>
      <c r="E51" s="215">
        <f t="shared" si="26"/>
        <v>7.1223917967107074E-3</v>
      </c>
      <c r="F51" s="52">
        <f t="shared" si="33"/>
        <v>9.2368261659600381E-2</v>
      </c>
      <c r="H51" s="19">
        <v>42.297000000000004</v>
      </c>
      <c r="I51" s="140">
        <v>33.841000000000001</v>
      </c>
      <c r="J51" s="247">
        <f t="shared" si="27"/>
        <v>1.2761108382380095E-2</v>
      </c>
      <c r="K51" s="215">
        <f t="shared" si="28"/>
        <v>1.2313331552852975E-2</v>
      </c>
      <c r="L51" s="52">
        <f t="shared" si="34"/>
        <v>-0.19991961604841957</v>
      </c>
      <c r="N51" s="27">
        <f t="shared" si="35"/>
        <v>12.809509388249548</v>
      </c>
      <c r="O51" s="152">
        <f t="shared" si="36"/>
        <v>9.3820349320765182</v>
      </c>
      <c r="P51" s="52">
        <f t="shared" si="37"/>
        <v>-0.26757265655444462</v>
      </c>
    </row>
    <row r="52" spans="1:16" ht="20.100000000000001" customHeight="1" x14ac:dyDescent="0.25">
      <c r="A52" s="38" t="s">
        <v>191</v>
      </c>
      <c r="B52" s="19">
        <v>0.19999999999999998</v>
      </c>
      <c r="C52" s="140">
        <v>29.96</v>
      </c>
      <c r="D52" s="247">
        <f t="shared" si="25"/>
        <v>2.982390475437778E-5</v>
      </c>
      <c r="E52" s="215">
        <f t="shared" si="26"/>
        <v>5.9159095710965568E-3</v>
      </c>
      <c r="F52" s="52">
        <f t="shared" si="33"/>
        <v>148.80000000000001</v>
      </c>
      <c r="H52" s="19">
        <v>0.33700000000000008</v>
      </c>
      <c r="I52" s="140">
        <v>16.64</v>
      </c>
      <c r="J52" s="247">
        <f t="shared" si="27"/>
        <v>1.0167372449256666E-4</v>
      </c>
      <c r="K52" s="215">
        <f t="shared" si="28"/>
        <v>6.0546034998810172E-3</v>
      </c>
      <c r="L52" s="52">
        <f t="shared" si="34"/>
        <v>48.376854599406521</v>
      </c>
      <c r="N52" s="27">
        <f t="shared" si="29"/>
        <v>16.850000000000005</v>
      </c>
      <c r="O52" s="152">
        <f t="shared" si="30"/>
        <v>5.5540720961281709</v>
      </c>
      <c r="P52" s="52">
        <f t="shared" si="8"/>
        <v>-0.67038147797458947</v>
      </c>
    </row>
    <row r="53" spans="1:16" ht="20.100000000000001" customHeight="1" x14ac:dyDescent="0.25">
      <c r="A53" s="38" t="s">
        <v>197</v>
      </c>
      <c r="B53" s="19">
        <v>14.38</v>
      </c>
      <c r="C53" s="140">
        <v>7.96</v>
      </c>
      <c r="D53" s="247">
        <f t="shared" si="25"/>
        <v>2.1443387518397627E-3</v>
      </c>
      <c r="E53" s="215">
        <f t="shared" si="26"/>
        <v>1.5717837178213815E-3</v>
      </c>
      <c r="F53" s="52">
        <f t="shared" si="33"/>
        <v>-0.44645340751043117</v>
      </c>
      <c r="H53" s="19">
        <v>6.7809999999999997</v>
      </c>
      <c r="I53" s="140">
        <v>15.715</v>
      </c>
      <c r="J53" s="247">
        <f t="shared" si="27"/>
        <v>2.0458442901605174E-3</v>
      </c>
      <c r="K53" s="215">
        <f t="shared" si="28"/>
        <v>5.7180344952301792E-3</v>
      </c>
      <c r="L53" s="52">
        <f t="shared" si="34"/>
        <v>1.3175047928034216</v>
      </c>
      <c r="N53" s="27">
        <f t="shared" ref="N53:N54" si="38">(H53/B53)*10</f>
        <v>4.7155771905424189</v>
      </c>
      <c r="O53" s="152">
        <f t="shared" ref="O53:O54" si="39">(I53/C53)*10</f>
        <v>19.742462311557787</v>
      </c>
      <c r="P53" s="52">
        <f t="shared" ref="P53:P54" si="40">(O53-N53)/N53</f>
        <v>3.186648105592111</v>
      </c>
    </row>
    <row r="54" spans="1:16" ht="20.100000000000001" customHeight="1" x14ac:dyDescent="0.25">
      <c r="A54" s="38" t="s">
        <v>200</v>
      </c>
      <c r="B54" s="19">
        <v>9.75</v>
      </c>
      <c r="C54" s="140">
        <v>12.660000000000002</v>
      </c>
      <c r="D54" s="247">
        <f t="shared" si="25"/>
        <v>1.4539153567759168E-3</v>
      </c>
      <c r="E54" s="215">
        <f t="shared" si="26"/>
        <v>2.4998469682938058E-3</v>
      </c>
      <c r="F54" s="52">
        <f t="shared" si="33"/>
        <v>0.29846153846153867</v>
      </c>
      <c r="H54" s="19">
        <v>9.3109999999999999</v>
      </c>
      <c r="I54" s="140">
        <v>11.401999999999999</v>
      </c>
      <c r="J54" s="247">
        <f t="shared" si="27"/>
        <v>2.809151479971181E-3</v>
      </c>
      <c r="K54" s="215">
        <f t="shared" si="28"/>
        <v>4.1487132875987591E-3</v>
      </c>
      <c r="L54" s="52">
        <f t="shared" si="34"/>
        <v>0.22457308559768008</v>
      </c>
      <c r="N54" s="27">
        <f t="shared" si="38"/>
        <v>9.5497435897435903</v>
      </c>
      <c r="O54" s="152">
        <f t="shared" si="39"/>
        <v>9.0063191153238531</v>
      </c>
      <c r="P54" s="52">
        <f t="shared" si="40"/>
        <v>-5.6904614172402931E-2</v>
      </c>
    </row>
    <row r="55" spans="1:16" ht="20.100000000000001" customHeight="1" x14ac:dyDescent="0.25">
      <c r="A55" s="38" t="s">
        <v>193</v>
      </c>
      <c r="B55" s="19">
        <v>21.05</v>
      </c>
      <c r="C55" s="140">
        <v>11.77</v>
      </c>
      <c r="D55" s="247">
        <f t="shared" si="25"/>
        <v>3.1389659753982618E-3</v>
      </c>
      <c r="E55" s="215">
        <f t="shared" si="26"/>
        <v>2.3241073315022186E-3</v>
      </c>
      <c r="F55" s="52">
        <f t="shared" si="33"/>
        <v>-0.4408551068883611</v>
      </c>
      <c r="H55" s="19">
        <v>17.184000000000001</v>
      </c>
      <c r="I55" s="140">
        <v>10.643000000000001</v>
      </c>
      <c r="J55" s="247">
        <f t="shared" si="27"/>
        <v>5.1844548417812027E-3</v>
      </c>
      <c r="K55" s="215">
        <f t="shared" si="28"/>
        <v>3.8725447745933694E-3</v>
      </c>
      <c r="L55" s="52">
        <f t="shared" ref="L55:L60" si="41">(I55-H55)/H55</f>
        <v>-0.38064478584729983</v>
      </c>
      <c r="N55" s="27">
        <f t="shared" ref="N55" si="42">(H55/B55)*10</f>
        <v>8.1634204275534437</v>
      </c>
      <c r="O55" s="152">
        <f t="shared" ref="O55" si="43">(I55/C55)*10</f>
        <v>9.04248088360238</v>
      </c>
      <c r="P55" s="52">
        <f t="shared" ref="P55" si="44">(O55-N55)/N55</f>
        <v>0.10768285963588287</v>
      </c>
    </row>
    <row r="56" spans="1:16" ht="20.100000000000001" customHeight="1" x14ac:dyDescent="0.25">
      <c r="A56" s="38" t="s">
        <v>194</v>
      </c>
      <c r="B56" s="19">
        <v>4.1599999999999993</v>
      </c>
      <c r="C56" s="140">
        <v>14.069999999999999</v>
      </c>
      <c r="D56" s="247">
        <f t="shared" ref="D56:D57" si="45">B56/$B$62</f>
        <v>6.2033721889105773E-4</v>
      </c>
      <c r="E56" s="215">
        <f t="shared" ref="E56:E57" si="46">C56/$C$62</f>
        <v>2.7782659434355322E-3</v>
      </c>
      <c r="F56" s="52">
        <f t="shared" si="33"/>
        <v>2.3822115384615388</v>
      </c>
      <c r="H56" s="19">
        <v>13.243000000000002</v>
      </c>
      <c r="I56" s="140">
        <v>10.019</v>
      </c>
      <c r="J56" s="247">
        <f t="shared" si="27"/>
        <v>3.9954454998666475E-3</v>
      </c>
      <c r="K56" s="215">
        <f t="shared" si="28"/>
        <v>3.6454971433478311E-3</v>
      </c>
      <c r="L56" s="52">
        <f t="shared" si="41"/>
        <v>-0.24344936947821502</v>
      </c>
      <c r="N56" s="27">
        <f t="shared" ref="N56:N60" si="47">(H56/B56)*10</f>
        <v>31.834134615384627</v>
      </c>
      <c r="O56" s="152">
        <f t="shared" ref="O56:O60" si="48">(I56/C56)*10</f>
        <v>7.1208244491826589</v>
      </c>
      <c r="P56" s="52">
        <f t="shared" ref="P56:P60" si="49">(O56-N56)/N56</f>
        <v>-0.77631481002340974</v>
      </c>
    </row>
    <row r="57" spans="1:16" ht="20.100000000000001" customHeight="1" x14ac:dyDescent="0.25">
      <c r="A57" s="38" t="s">
        <v>215</v>
      </c>
      <c r="B57" s="19">
        <v>8.98</v>
      </c>
      <c r="C57" s="140">
        <v>4.3499999999999996</v>
      </c>
      <c r="D57" s="247">
        <f t="shared" si="45"/>
        <v>1.3390933234715624E-3</v>
      </c>
      <c r="E57" s="215">
        <f t="shared" si="46"/>
        <v>8.5895215735213681E-4</v>
      </c>
      <c r="F57" s="52">
        <f t="shared" si="33"/>
        <v>-0.51559020044543435</v>
      </c>
      <c r="H57" s="19">
        <v>9.8019999999999996</v>
      </c>
      <c r="I57" s="140">
        <v>5.8880000000000008</v>
      </c>
      <c r="J57" s="247">
        <f t="shared" si="27"/>
        <v>2.9572873812348313E-3</v>
      </c>
      <c r="K57" s="215">
        <f t="shared" si="28"/>
        <v>2.1423981614963603E-3</v>
      </c>
      <c r="L57" s="52">
        <f t="shared" si="41"/>
        <v>-0.39930626402774932</v>
      </c>
      <c r="N57" s="27">
        <f t="shared" si="47"/>
        <v>10.915367483296212</v>
      </c>
      <c r="O57" s="152">
        <f t="shared" si="48"/>
        <v>13.535632183908049</v>
      </c>
      <c r="P57" s="52">
        <f t="shared" si="49"/>
        <v>0.24005281586915228</v>
      </c>
    </row>
    <row r="58" spans="1:16" ht="20.100000000000001" customHeight="1" x14ac:dyDescent="0.25">
      <c r="A58" s="38" t="s">
        <v>198</v>
      </c>
      <c r="B58" s="19">
        <v>0.05</v>
      </c>
      <c r="C58" s="140">
        <v>1.7</v>
      </c>
      <c r="D58" s="247">
        <f>B58/$B$62</f>
        <v>7.4559761885944459E-6</v>
      </c>
      <c r="E58" s="215">
        <f>C58/$C$62</f>
        <v>3.3568245229853626E-4</v>
      </c>
      <c r="F58" s="52">
        <f t="shared" si="33"/>
        <v>32.999999999999993</v>
      </c>
      <c r="H58" s="19">
        <v>7.2000000000000008E-2</v>
      </c>
      <c r="I58" s="140">
        <v>2.347</v>
      </c>
      <c r="J58" s="247">
        <f t="shared" si="27"/>
        <v>2.1722576152714537E-5</v>
      </c>
      <c r="K58" s="215">
        <f t="shared" si="28"/>
        <v>8.5397562585461215E-4</v>
      </c>
      <c r="L58" s="52">
        <f t="shared" si="41"/>
        <v>31.597222222222218</v>
      </c>
      <c r="N58" s="27">
        <f t="shared" si="47"/>
        <v>14.400000000000002</v>
      </c>
      <c r="O58" s="152">
        <f t="shared" si="48"/>
        <v>13.805882352941177</v>
      </c>
      <c r="P58" s="52">
        <f t="shared" si="49"/>
        <v>-4.1258169934640619E-2</v>
      </c>
    </row>
    <row r="59" spans="1:16" ht="20.100000000000001" customHeight="1" x14ac:dyDescent="0.25">
      <c r="A59" s="38" t="s">
        <v>195</v>
      </c>
      <c r="B59" s="19"/>
      <c r="C59" s="140">
        <v>2.25</v>
      </c>
      <c r="D59" s="247">
        <f>B59/$B$62</f>
        <v>0</v>
      </c>
      <c r="E59" s="215">
        <f>C59/$C$62</f>
        <v>4.4428559863041563E-4</v>
      </c>
      <c r="F59" s="52"/>
      <c r="H59" s="19"/>
      <c r="I59" s="140">
        <v>1.9039999999999999</v>
      </c>
      <c r="J59" s="247">
        <f t="shared" si="27"/>
        <v>0</v>
      </c>
      <c r="K59" s="215">
        <f t="shared" si="28"/>
        <v>6.9278636200561638E-4</v>
      </c>
      <c r="L59" s="52"/>
      <c r="N59" s="27"/>
      <c r="O59" s="152">
        <f t="shared" si="48"/>
        <v>8.4622222222222216</v>
      </c>
      <c r="P59" s="52"/>
    </row>
    <row r="60" spans="1:16" ht="20.100000000000001" customHeight="1" x14ac:dyDescent="0.25">
      <c r="A60" s="38" t="s">
        <v>192</v>
      </c>
      <c r="B60" s="19">
        <v>0.73000000000000009</v>
      </c>
      <c r="C60" s="140">
        <v>1.37</v>
      </c>
      <c r="D60" s="247">
        <f>B60/$B$62</f>
        <v>1.0885725235347891E-4</v>
      </c>
      <c r="E60" s="215">
        <f>C60/$C$62</f>
        <v>2.7052056449940865E-4</v>
      </c>
      <c r="F60" s="52">
        <f t="shared" si="33"/>
        <v>0.87671232876712324</v>
      </c>
      <c r="H60" s="19">
        <v>0.875</v>
      </c>
      <c r="I60" s="140">
        <v>1.524</v>
      </c>
      <c r="J60" s="247">
        <f t="shared" si="27"/>
        <v>2.6398964074479469E-4</v>
      </c>
      <c r="K60" s="215">
        <f t="shared" si="28"/>
        <v>5.545201763112182E-4</v>
      </c>
      <c r="L60" s="52">
        <f t="shared" si="41"/>
        <v>0.74171428571428577</v>
      </c>
      <c r="N60" s="27">
        <f t="shared" si="47"/>
        <v>11.986301369863012</v>
      </c>
      <c r="O60" s="152">
        <f t="shared" si="48"/>
        <v>11.124087591240874</v>
      </c>
      <c r="P60" s="52">
        <f t="shared" si="49"/>
        <v>-7.1933263816475523E-2</v>
      </c>
    </row>
    <row r="61" spans="1:16" ht="20.100000000000001" customHeight="1" thickBot="1" x14ac:dyDescent="0.3">
      <c r="A61" s="8" t="s">
        <v>17</v>
      </c>
      <c r="B61" s="19">
        <f>B62-SUM(B39:B60)</f>
        <v>7.3699999999998909</v>
      </c>
      <c r="C61" s="140">
        <f>C62-SUM(C39:C60)</f>
        <v>2.9200000000000728</v>
      </c>
      <c r="D61" s="247">
        <f>B61/$B$62</f>
        <v>1.099010890198805E-3</v>
      </c>
      <c r="E61" s="215">
        <f>C61/$C$62</f>
        <v>5.7658397688926488E-4</v>
      </c>
      <c r="F61" s="52">
        <f t="shared" si="33"/>
        <v>-0.60379918588872239</v>
      </c>
      <c r="H61" s="19">
        <f>H62-SUM(H39:H60)</f>
        <v>7.0139999999992142</v>
      </c>
      <c r="I61" s="140">
        <f>I62-SUM(I39:I60)</f>
        <v>1.9590000000002874</v>
      </c>
      <c r="J61" s="247">
        <f t="shared" si="27"/>
        <v>2.1161409602100372E-3</v>
      </c>
      <c r="K61" s="215">
        <f t="shared" si="28"/>
        <v>7.1279857309306807E-4</v>
      </c>
      <c r="L61" s="52">
        <f t="shared" si="34"/>
        <v>-0.72070145423431609</v>
      </c>
      <c r="N61" s="27">
        <f t="shared" ref="N61" si="50">(H61/B61)*10</f>
        <v>9.516960651288084</v>
      </c>
      <c r="O61" s="152">
        <f t="shared" ref="O61" si="51">(I61/C61)*10</f>
        <v>6.7089041095898585</v>
      </c>
      <c r="P61" s="52">
        <f t="shared" ref="P61" si="52">(O61-N61)/N61</f>
        <v>-0.29505812250239427</v>
      </c>
    </row>
    <row r="62" spans="1:16" ht="26.25" customHeight="1" thickBot="1" x14ac:dyDescent="0.3">
      <c r="A62" s="12" t="s">
        <v>18</v>
      </c>
      <c r="B62" s="17">
        <v>6706.0299999999988</v>
      </c>
      <c r="C62" s="145">
        <v>5064.3099999999995</v>
      </c>
      <c r="D62" s="253">
        <f>SUM(D39:D61)</f>
        <v>1</v>
      </c>
      <c r="E62" s="254">
        <f>SUM(E39:E61)</f>
        <v>1</v>
      </c>
      <c r="F62" s="57">
        <f t="shared" si="31"/>
        <v>-0.24481250456678535</v>
      </c>
      <c r="G62" s="1"/>
      <c r="H62" s="17">
        <v>3314.5240000000003</v>
      </c>
      <c r="I62" s="145">
        <v>2748.3220000000006</v>
      </c>
      <c r="J62" s="253">
        <f>SUM(J39:J61)</f>
        <v>0.99999999999999967</v>
      </c>
      <c r="K62" s="254">
        <f>SUM(K39:K61)</f>
        <v>0.99999999999999989</v>
      </c>
      <c r="L62" s="57">
        <f t="shared" si="32"/>
        <v>-0.17082452865026765</v>
      </c>
      <c r="M62" s="1"/>
      <c r="N62" s="29">
        <f t="shared" si="29"/>
        <v>4.9426024041049637</v>
      </c>
      <c r="O62" s="146">
        <f t="shared" si="30"/>
        <v>5.4268439333295166</v>
      </c>
      <c r="P62" s="57">
        <f t="shared" si="8"/>
        <v>9.7972988647109752E-2</v>
      </c>
    </row>
    <row r="64" spans="1:16" ht="15.75" thickBot="1" x14ac:dyDescent="0.3"/>
    <row r="65" spans="1:16" x14ac:dyDescent="0.25">
      <c r="A65" s="380" t="s">
        <v>15</v>
      </c>
      <c r="B65" s="368" t="s">
        <v>1</v>
      </c>
      <c r="C65" s="366"/>
      <c r="D65" s="368" t="s">
        <v>104</v>
      </c>
      <c r="E65" s="366"/>
      <c r="F65" s="130" t="s">
        <v>0</v>
      </c>
      <c r="H65" s="378" t="s">
        <v>19</v>
      </c>
      <c r="I65" s="379"/>
      <c r="J65" s="368" t="s">
        <v>104</v>
      </c>
      <c r="K65" s="369"/>
      <c r="L65" s="130" t="s">
        <v>0</v>
      </c>
      <c r="N65" s="376" t="s">
        <v>22</v>
      </c>
      <c r="O65" s="366"/>
      <c r="P65" s="130" t="s">
        <v>0</v>
      </c>
    </row>
    <row r="66" spans="1:16" x14ac:dyDescent="0.25">
      <c r="A66" s="381"/>
      <c r="B66" s="371" t="str">
        <f>B5</f>
        <v>jan-jun</v>
      </c>
      <c r="C66" s="373"/>
      <c r="D66" s="371" t="str">
        <f>B5</f>
        <v>jan-jun</v>
      </c>
      <c r="E66" s="373"/>
      <c r="F66" s="131" t="str">
        <f>F37</f>
        <v>2025/2024</v>
      </c>
      <c r="H66" s="374" t="str">
        <f>B5</f>
        <v>jan-jun</v>
      </c>
      <c r="I66" s="373"/>
      <c r="J66" s="371" t="str">
        <f>B5</f>
        <v>jan-jun</v>
      </c>
      <c r="K66" s="372"/>
      <c r="L66" s="131" t="str">
        <f>L37</f>
        <v>2025/2024</v>
      </c>
      <c r="N66" s="374" t="str">
        <f>B5</f>
        <v>jan-jun</v>
      </c>
      <c r="O66" s="372"/>
      <c r="P66" s="131" t="str">
        <f>P37</f>
        <v>2025/2024</v>
      </c>
    </row>
    <row r="67" spans="1:16" ht="19.5" customHeight="1" thickBot="1" x14ac:dyDescent="0.3">
      <c r="A67" s="382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167</v>
      </c>
      <c r="B68" s="39">
        <v>1199.42</v>
      </c>
      <c r="C68" s="147">
        <v>1015.27</v>
      </c>
      <c r="D68" s="247">
        <f t="shared" ref="D68:D78" si="53">B68/$B$95</f>
        <v>0.25812630201608039</v>
      </c>
      <c r="E68" s="246">
        <f t="shared" ref="E68:E78" si="54">C68/$C$95</f>
        <v>0.21649994562285285</v>
      </c>
      <c r="F68" s="61">
        <f t="shared" ref="F68:F94" si="55">(C68-B68)/B68</f>
        <v>-0.15353254072801861</v>
      </c>
      <c r="H68" s="19">
        <v>1436.2470000000001</v>
      </c>
      <c r="I68" s="147">
        <v>1138.4280000000001</v>
      </c>
      <c r="J68" s="245">
        <f t="shared" ref="J68:J78" si="56">H68/$H$95</f>
        <v>0.35102631878022222</v>
      </c>
      <c r="K68" s="246">
        <f t="shared" ref="K68:K78" si="57">I68/$I$95</f>
        <v>0.28993174139661965</v>
      </c>
      <c r="L68" s="61">
        <f t="shared" ref="L68:L94" si="58">(I68-H68)/H68</f>
        <v>-0.20735917986251665</v>
      </c>
      <c r="N68" s="41">
        <f t="shared" ref="N68:N69" si="59">(H68/B68)*10</f>
        <v>11.974512681129212</v>
      </c>
      <c r="O68" s="149">
        <f t="shared" ref="O68:O69" si="60">(I68/C68)*10</f>
        <v>11.213056625331195</v>
      </c>
      <c r="P68" s="61">
        <f t="shared" si="8"/>
        <v>-6.358973229850147E-2</v>
      </c>
    </row>
    <row r="69" spans="1:16" ht="20.100000000000001" customHeight="1" x14ac:dyDescent="0.25">
      <c r="A69" s="38" t="s">
        <v>186</v>
      </c>
      <c r="B69" s="19">
        <v>1079.23</v>
      </c>
      <c r="C69" s="140">
        <v>1357.5</v>
      </c>
      <c r="D69" s="247">
        <f t="shared" si="53"/>
        <v>0.2322602999156379</v>
      </c>
      <c r="E69" s="215">
        <f t="shared" si="54"/>
        <v>0.28947834190217653</v>
      </c>
      <c r="F69" s="52">
        <f t="shared" si="55"/>
        <v>0.25784123866089709</v>
      </c>
      <c r="H69" s="19">
        <v>637.59299999999996</v>
      </c>
      <c r="I69" s="140">
        <v>835.27200000000016</v>
      </c>
      <c r="J69" s="214">
        <f t="shared" si="56"/>
        <v>0.15583108174989277</v>
      </c>
      <c r="K69" s="215">
        <f t="shared" si="57"/>
        <v>0.21272479726415489</v>
      </c>
      <c r="L69" s="52">
        <f t="shared" si="58"/>
        <v>0.3100394765940031</v>
      </c>
      <c r="N69" s="40">
        <f t="shared" si="59"/>
        <v>5.9078509678196491</v>
      </c>
      <c r="O69" s="143">
        <f t="shared" si="60"/>
        <v>6.1530165745856369</v>
      </c>
      <c r="P69" s="52">
        <f t="shared" si="8"/>
        <v>4.1498272062280635E-2</v>
      </c>
    </row>
    <row r="70" spans="1:16" ht="20.100000000000001" customHeight="1" x14ac:dyDescent="0.25">
      <c r="A70" s="38" t="s">
        <v>169</v>
      </c>
      <c r="B70" s="19">
        <v>816.2399999999999</v>
      </c>
      <c r="C70" s="140">
        <v>616.80999999999995</v>
      </c>
      <c r="D70" s="247">
        <f t="shared" si="53"/>
        <v>0.17566241413150141</v>
      </c>
      <c r="E70" s="215">
        <f t="shared" si="54"/>
        <v>0.13153085529921288</v>
      </c>
      <c r="F70" s="52">
        <f t="shared" si="55"/>
        <v>-0.24432764873076543</v>
      </c>
      <c r="H70" s="19">
        <v>659.14899999999989</v>
      </c>
      <c r="I70" s="140">
        <v>607.55200000000013</v>
      </c>
      <c r="J70" s="214">
        <f t="shared" si="56"/>
        <v>0.16109948149424483</v>
      </c>
      <c r="K70" s="215">
        <f t="shared" si="57"/>
        <v>0.15472968808655363</v>
      </c>
      <c r="L70" s="52">
        <f t="shared" si="58"/>
        <v>-7.8278204169314927E-2</v>
      </c>
      <c r="N70" s="40">
        <f t="shared" ref="N70:N75" si="61">(H70/B70)*10</f>
        <v>8.0754312457120445</v>
      </c>
      <c r="O70" s="143">
        <f t="shared" ref="O70:O75" si="62">(I70/C70)*10</f>
        <v>9.8499051571796858</v>
      </c>
      <c r="P70" s="52">
        <f t="shared" ref="P70:P75" si="63">(O70-N70)/N70</f>
        <v>0.21973735612074777</v>
      </c>
    </row>
    <row r="71" spans="1:16" ht="20.100000000000001" customHeight="1" x14ac:dyDescent="0.25">
      <c r="A71" s="38" t="s">
        <v>181</v>
      </c>
      <c r="B71" s="19">
        <v>105.27000000000001</v>
      </c>
      <c r="C71" s="140">
        <v>98.61</v>
      </c>
      <c r="D71" s="247">
        <f t="shared" si="53"/>
        <v>2.2655079799597123E-2</v>
      </c>
      <c r="E71" s="215">
        <f t="shared" si="54"/>
        <v>2.1027962648231032E-2</v>
      </c>
      <c r="F71" s="52">
        <f t="shared" si="55"/>
        <v>-6.3265887717298477E-2</v>
      </c>
      <c r="H71" s="19">
        <v>257.50099999999998</v>
      </c>
      <c r="I71" s="140">
        <v>241.47399999999999</v>
      </c>
      <c r="J71" s="214">
        <f t="shared" si="56"/>
        <v>6.2934598374949427E-2</v>
      </c>
      <c r="K71" s="215">
        <f t="shared" si="57"/>
        <v>6.1497940424873006E-2</v>
      </c>
      <c r="L71" s="52">
        <f t="shared" si="58"/>
        <v>-6.2240534988213594E-2</v>
      </c>
      <c r="N71" s="40">
        <f t="shared" si="61"/>
        <v>24.461005034672741</v>
      </c>
      <c r="O71" s="143">
        <f t="shared" si="62"/>
        <v>24.487780144001622</v>
      </c>
      <c r="P71" s="52">
        <f t="shared" si="63"/>
        <v>1.0946038108789037E-3</v>
      </c>
    </row>
    <row r="72" spans="1:16" ht="20.100000000000001" customHeight="1" x14ac:dyDescent="0.25">
      <c r="A72" s="38" t="s">
        <v>170</v>
      </c>
      <c r="B72" s="19">
        <v>222.42</v>
      </c>
      <c r="C72" s="140">
        <v>253.18</v>
      </c>
      <c r="D72" s="247">
        <f t="shared" si="53"/>
        <v>4.7866845720778872E-2</v>
      </c>
      <c r="E72" s="215">
        <f t="shared" si="54"/>
        <v>5.39890435379691E-2</v>
      </c>
      <c r="F72" s="52">
        <f t="shared" si="55"/>
        <v>0.13829691574498706</v>
      </c>
      <c r="H72" s="19">
        <v>187.34300000000002</v>
      </c>
      <c r="I72" s="140">
        <v>208.20399999999998</v>
      </c>
      <c r="J72" s="214">
        <f t="shared" si="56"/>
        <v>4.5787614274733511E-2</v>
      </c>
      <c r="K72" s="215">
        <f t="shared" si="57"/>
        <v>5.3024827468879702E-2</v>
      </c>
      <c r="L72" s="52">
        <f t="shared" si="58"/>
        <v>0.11135190532872838</v>
      </c>
      <c r="N72" s="40">
        <f t="shared" si="61"/>
        <v>8.4229385846596543</v>
      </c>
      <c r="O72" s="143">
        <f t="shared" si="62"/>
        <v>8.2235563630618529</v>
      </c>
      <c r="P72" s="52">
        <f t="shared" si="63"/>
        <v>-2.3671337454713001E-2</v>
      </c>
    </row>
    <row r="73" spans="1:16" ht="20.100000000000001" customHeight="1" x14ac:dyDescent="0.25">
      <c r="A73" s="38" t="s">
        <v>177</v>
      </c>
      <c r="B73" s="19">
        <v>292.72000000000003</v>
      </c>
      <c r="C73" s="140">
        <v>372.97</v>
      </c>
      <c r="D73" s="247">
        <f t="shared" si="53"/>
        <v>6.299605736618287E-2</v>
      </c>
      <c r="E73" s="215">
        <f t="shared" si="54"/>
        <v>7.9533508051016416E-2</v>
      </c>
      <c r="F73" s="52">
        <f t="shared" si="55"/>
        <v>0.27415277398196225</v>
      </c>
      <c r="H73" s="19">
        <v>136.71899999999999</v>
      </c>
      <c r="I73" s="140">
        <v>171.005</v>
      </c>
      <c r="J73" s="214">
        <f t="shared" si="56"/>
        <v>3.341484248692126E-2</v>
      </c>
      <c r="K73" s="215">
        <f t="shared" si="57"/>
        <v>4.3551087497434124E-2</v>
      </c>
      <c r="L73" s="52">
        <f t="shared" si="58"/>
        <v>0.25077714143608426</v>
      </c>
      <c r="N73" s="40">
        <f t="shared" si="61"/>
        <v>4.6706408854878383</v>
      </c>
      <c r="O73" s="143">
        <f t="shared" si="62"/>
        <v>4.5849532133951785</v>
      </c>
      <c r="P73" s="52">
        <f t="shared" si="63"/>
        <v>-1.8346020212964827E-2</v>
      </c>
    </row>
    <row r="74" spans="1:16" ht="20.100000000000001" customHeight="1" x14ac:dyDescent="0.25">
      <c r="A74" s="38" t="s">
        <v>189</v>
      </c>
      <c r="B74" s="19">
        <v>73.84</v>
      </c>
      <c r="C74" s="140">
        <v>160.06</v>
      </c>
      <c r="D74" s="247">
        <f t="shared" si="53"/>
        <v>1.5891052459411529E-2</v>
      </c>
      <c r="E74" s="215">
        <f t="shared" si="54"/>
        <v>3.4131788880193276E-2</v>
      </c>
      <c r="F74" s="52">
        <f t="shared" si="55"/>
        <v>1.1676598049837486</v>
      </c>
      <c r="H74" s="19">
        <v>35.998000000000005</v>
      </c>
      <c r="I74" s="140">
        <v>157.625</v>
      </c>
      <c r="J74" s="214">
        <f t="shared" si="56"/>
        <v>8.7981004823337785E-3</v>
      </c>
      <c r="K74" s="215">
        <f t="shared" si="57"/>
        <v>4.0143505551200574E-2</v>
      </c>
      <c r="L74" s="52">
        <f t="shared" si="58"/>
        <v>3.3787154841935658</v>
      </c>
      <c r="N74" s="40">
        <f t="shared" ref="N74" si="64">(H74/B74)*10</f>
        <v>4.8751354279523298</v>
      </c>
      <c r="O74" s="143">
        <f t="shared" ref="O74" si="65">(I74/C74)*10</f>
        <v>9.8478695489191548</v>
      </c>
      <c r="P74" s="52">
        <f t="shared" ref="P74" si="66">(O74-N74)/N74</f>
        <v>1.020019688572116</v>
      </c>
    </row>
    <row r="75" spans="1:16" ht="20.100000000000001" customHeight="1" x14ac:dyDescent="0.25">
      <c r="A75" s="38" t="s">
        <v>178</v>
      </c>
      <c r="B75" s="19">
        <v>271.96000000000004</v>
      </c>
      <c r="C75" s="140">
        <v>187.11</v>
      </c>
      <c r="D75" s="247">
        <f t="shared" si="53"/>
        <v>5.8528312931494575E-2</v>
      </c>
      <c r="E75" s="215">
        <f t="shared" si="54"/>
        <v>3.9900031346825966E-2</v>
      </c>
      <c r="F75" s="52">
        <f t="shared" si="55"/>
        <v>-0.31199441094278574</v>
      </c>
      <c r="H75" s="19">
        <v>231.19499999999996</v>
      </c>
      <c r="I75" s="140">
        <v>113.44399999999999</v>
      </c>
      <c r="J75" s="214">
        <f t="shared" si="56"/>
        <v>5.6505273654457393E-2</v>
      </c>
      <c r="K75" s="215">
        <f t="shared" si="57"/>
        <v>2.889160884219126E-2</v>
      </c>
      <c r="L75" s="52">
        <f t="shared" si="58"/>
        <v>-0.5093146478081273</v>
      </c>
      <c r="N75" s="40">
        <f t="shared" si="61"/>
        <v>8.5010663332843031</v>
      </c>
      <c r="O75" s="143">
        <f t="shared" si="62"/>
        <v>6.0629576185131731</v>
      </c>
      <c r="P75" s="52">
        <f t="shared" si="63"/>
        <v>-0.28680034000266302</v>
      </c>
    </row>
    <row r="76" spans="1:16" ht="20.100000000000001" customHeight="1" x14ac:dyDescent="0.25">
      <c r="A76" s="38" t="s">
        <v>187</v>
      </c>
      <c r="B76" s="19">
        <v>208.64</v>
      </c>
      <c r="C76" s="140">
        <v>213.56</v>
      </c>
      <c r="D76" s="247">
        <f t="shared" si="53"/>
        <v>4.4901261987156299E-2</v>
      </c>
      <c r="E76" s="215">
        <f t="shared" si="54"/>
        <v>4.5540327584993601E-2</v>
      </c>
      <c r="F76" s="52">
        <f t="shared" si="55"/>
        <v>2.3581288343558361E-2</v>
      </c>
      <c r="H76" s="19">
        <v>116.45100000000001</v>
      </c>
      <c r="I76" s="140">
        <v>94.950999999999993</v>
      </c>
      <c r="J76" s="214">
        <f t="shared" si="56"/>
        <v>2.8461236715046689E-2</v>
      </c>
      <c r="K76" s="215">
        <f t="shared" si="57"/>
        <v>2.4181861986309568E-2</v>
      </c>
      <c r="L76" s="52">
        <f t="shared" ref="L76:L93" si="67">(I76-H76)/H76</f>
        <v>-0.18462701050227145</v>
      </c>
      <c r="N76" s="40">
        <f t="shared" ref="N76:N88" si="68">(H76/B76)*10</f>
        <v>5.581432131901841</v>
      </c>
      <c r="O76" s="143">
        <f t="shared" ref="O76:O88" si="69">(I76/C76)*10</f>
        <v>4.446104139351938</v>
      </c>
      <c r="P76" s="52">
        <f t="shared" ref="P76:P88" si="70">(O76-N76)/N76</f>
        <v>-0.20341159145530027</v>
      </c>
    </row>
    <row r="77" spans="1:16" ht="20.100000000000001" customHeight="1" x14ac:dyDescent="0.25">
      <c r="A77" s="38" t="s">
        <v>182</v>
      </c>
      <c r="B77" s="19">
        <v>70.16</v>
      </c>
      <c r="C77" s="140">
        <v>126.63999999999999</v>
      </c>
      <c r="D77" s="247">
        <f t="shared" si="53"/>
        <v>1.5099082347674875E-2</v>
      </c>
      <c r="E77" s="215">
        <f t="shared" si="54"/>
        <v>2.7005183954689965E-2</v>
      </c>
      <c r="F77" s="52">
        <f t="shared" si="55"/>
        <v>0.80501710376282776</v>
      </c>
      <c r="H77" s="19">
        <v>61.903999999999996</v>
      </c>
      <c r="I77" s="140">
        <v>86.305000000000021</v>
      </c>
      <c r="J77" s="214">
        <f t="shared" si="56"/>
        <v>1.5129663099571923E-2</v>
      </c>
      <c r="K77" s="215">
        <f t="shared" si="57"/>
        <v>2.1979922262308431E-2</v>
      </c>
      <c r="L77" s="52">
        <f t="shared" si="67"/>
        <v>0.39417485138278668</v>
      </c>
      <c r="N77" s="40">
        <f t="shared" si="68"/>
        <v>8.8232611174458384</v>
      </c>
      <c r="O77" s="143">
        <f t="shared" si="69"/>
        <v>6.8149873657612146</v>
      </c>
      <c r="P77" s="52">
        <f t="shared" si="70"/>
        <v>-0.22761127942975123</v>
      </c>
    </row>
    <row r="78" spans="1:16" ht="20.100000000000001" customHeight="1" x14ac:dyDescent="0.25">
      <c r="A78" s="38" t="s">
        <v>202</v>
      </c>
      <c r="B78" s="19">
        <v>8.25</v>
      </c>
      <c r="C78" s="140">
        <v>52.379999999999995</v>
      </c>
      <c r="D78" s="247">
        <f t="shared" si="53"/>
        <v>1.7754764733226584E-3</v>
      </c>
      <c r="E78" s="215">
        <f t="shared" si="54"/>
        <v>1.1169705744998898E-2</v>
      </c>
      <c r="F78" s="52">
        <f t="shared" si="55"/>
        <v>5.3490909090909087</v>
      </c>
      <c r="H78" s="19">
        <v>15.497</v>
      </c>
      <c r="I78" s="140">
        <v>55.097000000000001</v>
      </c>
      <c r="J78" s="214">
        <f t="shared" si="56"/>
        <v>3.7875482853138103E-3</v>
      </c>
      <c r="K78" s="215">
        <f t="shared" si="57"/>
        <v>1.4031953848402843E-2</v>
      </c>
      <c r="L78" s="52">
        <f t="shared" si="67"/>
        <v>2.5553332903142545</v>
      </c>
      <c r="N78" s="40">
        <f t="shared" ref="N78" si="71">(H78/B78)*10</f>
        <v>18.784242424242422</v>
      </c>
      <c r="O78" s="143">
        <f t="shared" ref="O78" si="72">(I78/C78)*10</f>
        <v>10.518709431080566</v>
      </c>
      <c r="P78" s="52">
        <f t="shared" ref="P78" si="73">(O78-N78)/N78</f>
        <v>-0.44002482540869403</v>
      </c>
    </row>
    <row r="79" spans="1:16" ht="20.100000000000001" customHeight="1" x14ac:dyDescent="0.25">
      <c r="A79" s="38" t="s">
        <v>214</v>
      </c>
      <c r="B79" s="19">
        <v>27.2</v>
      </c>
      <c r="C79" s="140">
        <v>44.68</v>
      </c>
      <c r="D79" s="247">
        <f t="shared" ref="D79:D91" si="74">B79/$B$95</f>
        <v>5.853692130227431E-3</v>
      </c>
      <c r="E79" s="215">
        <f t="shared" ref="E79:E91" si="75">C79/$C$95</f>
        <v>9.5277291463640862E-3</v>
      </c>
      <c r="F79" s="52">
        <f t="shared" si="55"/>
        <v>0.64264705882352946</v>
      </c>
      <c r="H79" s="19">
        <v>32.262</v>
      </c>
      <c r="I79" s="140">
        <v>51.255000000000003</v>
      </c>
      <c r="J79" s="214">
        <f t="shared" ref="J79:J90" si="76">H79/$H$95</f>
        <v>7.88500243794245E-3</v>
      </c>
      <c r="K79" s="215">
        <f t="shared" ref="K79:K90" si="77">I79/$I$95</f>
        <v>1.3053483755919337E-2</v>
      </c>
      <c r="L79" s="52">
        <f t="shared" si="67"/>
        <v>0.58871117723637723</v>
      </c>
      <c r="N79" s="40">
        <f t="shared" si="68"/>
        <v>11.861029411764704</v>
      </c>
      <c r="O79" s="143">
        <f t="shared" si="69"/>
        <v>11.471575649059982</v>
      </c>
      <c r="P79" s="52">
        <f t="shared" si="70"/>
        <v>-3.2834735433539278E-2</v>
      </c>
    </row>
    <row r="80" spans="1:16" ht="20.100000000000001" customHeight="1" x14ac:dyDescent="0.25">
      <c r="A80" s="38" t="s">
        <v>238</v>
      </c>
      <c r="B80" s="19"/>
      <c r="C80" s="140">
        <v>2.6</v>
      </c>
      <c r="D80" s="247">
        <f t="shared" si="74"/>
        <v>0</v>
      </c>
      <c r="E80" s="215">
        <f t="shared" si="75"/>
        <v>5.5443365668188509E-4</v>
      </c>
      <c r="F80" s="52"/>
      <c r="H80" s="19"/>
      <c r="I80" s="140">
        <v>35.725999999999999</v>
      </c>
      <c r="J80" s="214">
        <f t="shared" si="76"/>
        <v>0</v>
      </c>
      <c r="K80" s="215">
        <f t="shared" si="77"/>
        <v>9.0986003446292887E-3</v>
      </c>
      <c r="L80" s="52"/>
      <c r="N80" s="40"/>
      <c r="O80" s="143">
        <f t="shared" si="69"/>
        <v>137.40769230769229</v>
      </c>
      <c r="P80" s="52"/>
    </row>
    <row r="81" spans="1:16" ht="20.100000000000001" customHeight="1" x14ac:dyDescent="0.25">
      <c r="A81" s="38" t="s">
        <v>168</v>
      </c>
      <c r="B81" s="19">
        <v>58.5</v>
      </c>
      <c r="C81" s="140">
        <v>53.820000000000007</v>
      </c>
      <c r="D81" s="247">
        <f t="shared" si="74"/>
        <v>1.2589742265378852E-2</v>
      </c>
      <c r="E81" s="215">
        <f t="shared" si="75"/>
        <v>1.1476776693315021E-2</v>
      </c>
      <c r="F81" s="52">
        <f t="shared" si="55"/>
        <v>-7.9999999999999877E-2</v>
      </c>
      <c r="H81" s="19">
        <v>41.606000000000002</v>
      </c>
      <c r="I81" s="140">
        <v>29.445999999999998</v>
      </c>
      <c r="J81" s="214">
        <f t="shared" si="76"/>
        <v>1.0168725169953307E-2</v>
      </c>
      <c r="K81" s="215">
        <f t="shared" si="77"/>
        <v>7.4992270544688468E-3</v>
      </c>
      <c r="L81" s="52">
        <f t="shared" si="67"/>
        <v>-0.29226553862423699</v>
      </c>
      <c r="N81" s="40">
        <f t="shared" si="68"/>
        <v>7.1121367521367524</v>
      </c>
      <c r="O81" s="143">
        <f t="shared" si="69"/>
        <v>5.4712002972872531</v>
      </c>
      <c r="P81" s="52">
        <f t="shared" si="70"/>
        <v>-0.23072341154808371</v>
      </c>
    </row>
    <row r="82" spans="1:16" ht="20.100000000000001" customHeight="1" x14ac:dyDescent="0.25">
      <c r="A82" s="38" t="s">
        <v>213</v>
      </c>
      <c r="B82" s="19">
        <v>13.669999999999998</v>
      </c>
      <c r="C82" s="140">
        <v>16.13</v>
      </c>
      <c r="D82" s="247">
        <f t="shared" si="74"/>
        <v>2.9419107139782713E-3</v>
      </c>
      <c r="E82" s="215">
        <f t="shared" si="75"/>
        <v>3.4396211085687711E-3</v>
      </c>
      <c r="F82" s="52">
        <f t="shared" si="55"/>
        <v>0.17995610826627662</v>
      </c>
      <c r="H82" s="19">
        <v>24.966999999999999</v>
      </c>
      <c r="I82" s="140">
        <v>18.337</v>
      </c>
      <c r="J82" s="214">
        <f t="shared" si="76"/>
        <v>6.1020660798496414E-3</v>
      </c>
      <c r="K82" s="215">
        <f t="shared" si="77"/>
        <v>4.6700172009031876E-3</v>
      </c>
      <c r="L82" s="52">
        <f t="shared" si="67"/>
        <v>-0.26555052669523771</v>
      </c>
      <c r="N82" s="40">
        <f t="shared" si="68"/>
        <v>18.264081931236284</v>
      </c>
      <c r="O82" s="143">
        <f t="shared" si="69"/>
        <v>11.368257904525729</v>
      </c>
      <c r="P82" s="52">
        <f t="shared" si="70"/>
        <v>-0.37756203967290136</v>
      </c>
    </row>
    <row r="83" spans="1:16" ht="20.100000000000001" customHeight="1" x14ac:dyDescent="0.25">
      <c r="A83" s="38" t="s">
        <v>209</v>
      </c>
      <c r="B83" s="19">
        <v>7.9399999999999995</v>
      </c>
      <c r="C83" s="140">
        <v>19.62</v>
      </c>
      <c r="D83" s="247">
        <f t="shared" si="74"/>
        <v>1.7087615997796251E-3</v>
      </c>
      <c r="E83" s="215">
        <f t="shared" si="75"/>
        <v>4.1838416708071483E-3</v>
      </c>
      <c r="F83" s="52">
        <f t="shared" si="55"/>
        <v>1.4710327455919399</v>
      </c>
      <c r="H83" s="19">
        <v>9.7409999999999997</v>
      </c>
      <c r="I83" s="140">
        <v>13.853999999999999</v>
      </c>
      <c r="J83" s="214">
        <f t="shared" si="76"/>
        <v>2.3807516194903418E-3</v>
      </c>
      <c r="K83" s="215">
        <f t="shared" si="77"/>
        <v>3.528298974822095E-3</v>
      </c>
      <c r="L83" s="52">
        <f t="shared" si="67"/>
        <v>0.42223591007083461</v>
      </c>
      <c r="N83" s="40">
        <f t="shared" si="68"/>
        <v>12.268261964735515</v>
      </c>
      <c r="O83" s="143">
        <f t="shared" si="69"/>
        <v>7.0611620795107024</v>
      </c>
      <c r="P83" s="52">
        <f t="shared" si="70"/>
        <v>-0.42443663985920355</v>
      </c>
    </row>
    <row r="84" spans="1:16" ht="20.100000000000001" customHeight="1" x14ac:dyDescent="0.25">
      <c r="A84" s="38" t="s">
        <v>203</v>
      </c>
      <c r="B84" s="19">
        <v>116.47999999999999</v>
      </c>
      <c r="C84" s="140">
        <v>23.13</v>
      </c>
      <c r="D84" s="247">
        <f t="shared" si="74"/>
        <v>2.5067575710620998E-2</v>
      </c>
      <c r="E84" s="215">
        <f t="shared" si="75"/>
        <v>4.9323271073276921E-3</v>
      </c>
      <c r="F84" s="52">
        <f t="shared" si="55"/>
        <v>-0.80142513736263743</v>
      </c>
      <c r="H84" s="19">
        <v>74.141999999999996</v>
      </c>
      <c r="I84" s="140">
        <v>13.125999999999999</v>
      </c>
      <c r="J84" s="214">
        <f t="shared" si="76"/>
        <v>1.8120694648624668E-2</v>
      </c>
      <c r="K84" s="215">
        <f t="shared" si="77"/>
        <v>3.3428939182557254E-3</v>
      </c>
      <c r="L84" s="52">
        <f t="shared" si="67"/>
        <v>-0.82296134444714197</v>
      </c>
      <c r="N84" s="40">
        <f t="shared" si="68"/>
        <v>6.3652129120879124</v>
      </c>
      <c r="O84" s="143">
        <f t="shared" si="69"/>
        <v>5.674881106787721</v>
      </c>
      <c r="P84" s="52">
        <f t="shared" si="70"/>
        <v>-0.10845384354531344</v>
      </c>
    </row>
    <row r="85" spans="1:16" ht="20.100000000000001" customHeight="1" x14ac:dyDescent="0.25">
      <c r="A85" s="38" t="s">
        <v>204</v>
      </c>
      <c r="B85" s="19">
        <v>18.329999999999998</v>
      </c>
      <c r="C85" s="140">
        <v>8.98</v>
      </c>
      <c r="D85" s="247">
        <f t="shared" si="74"/>
        <v>3.9447859098187066E-3</v>
      </c>
      <c r="E85" s="215">
        <f t="shared" si="75"/>
        <v>1.9149285526935875E-3</v>
      </c>
      <c r="F85" s="52">
        <f t="shared" si="55"/>
        <v>-0.51009274413529726</v>
      </c>
      <c r="H85" s="19">
        <v>86.963999999999999</v>
      </c>
      <c r="I85" s="140">
        <v>9.0419999999999998</v>
      </c>
      <c r="J85" s="214">
        <f t="shared" si="76"/>
        <v>2.1254458868428094E-2</v>
      </c>
      <c r="K85" s="215">
        <f t="shared" si="77"/>
        <v>2.3027919251004318E-3</v>
      </c>
      <c r="L85" s="52">
        <f t="shared" si="67"/>
        <v>-0.89602594176900785</v>
      </c>
      <c r="N85" s="40">
        <f t="shared" si="68"/>
        <v>47.443535188216046</v>
      </c>
      <c r="O85" s="143">
        <f t="shared" si="69"/>
        <v>10.069042316258352</v>
      </c>
      <c r="P85" s="52">
        <f t="shared" si="70"/>
        <v>-0.78776787445722873</v>
      </c>
    </row>
    <row r="86" spans="1:16" ht="20.100000000000001" customHeight="1" x14ac:dyDescent="0.25">
      <c r="A86" s="38" t="s">
        <v>172</v>
      </c>
      <c r="B86" s="19">
        <v>2.61</v>
      </c>
      <c r="C86" s="140">
        <v>8.01</v>
      </c>
      <c r="D86" s="247">
        <f t="shared" si="74"/>
        <v>5.6169619337844106E-4</v>
      </c>
      <c r="E86" s="215">
        <f t="shared" si="75"/>
        <v>1.7080821500084227E-3</v>
      </c>
      <c r="F86" s="52">
        <f t="shared" si="55"/>
        <v>2.0689655172413794</v>
      </c>
      <c r="H86" s="19">
        <v>5.2520000000000007</v>
      </c>
      <c r="I86" s="140">
        <v>8.5080000000000009</v>
      </c>
      <c r="J86" s="214">
        <f t="shared" si="76"/>
        <v>1.283616415723568E-3</v>
      </c>
      <c r="K86" s="215">
        <f t="shared" si="77"/>
        <v>2.1667942599816938E-3</v>
      </c>
      <c r="L86" s="52">
        <f t="shared" si="67"/>
        <v>0.6199543031226199</v>
      </c>
      <c r="N86" s="40">
        <f t="shared" si="68"/>
        <v>20.122605363984679</v>
      </c>
      <c r="O86" s="143">
        <f t="shared" si="69"/>
        <v>10.62172284644195</v>
      </c>
      <c r="P86" s="52">
        <f t="shared" si="70"/>
        <v>-0.47214972145442724</v>
      </c>
    </row>
    <row r="87" spans="1:16" ht="20.100000000000001" customHeight="1" x14ac:dyDescent="0.25">
      <c r="A87" s="38" t="s">
        <v>222</v>
      </c>
      <c r="B87" s="19">
        <v>5.51</v>
      </c>
      <c r="C87" s="140">
        <v>12.6</v>
      </c>
      <c r="D87" s="247">
        <f t="shared" si="74"/>
        <v>1.1858030749100422E-3</v>
      </c>
      <c r="E87" s="215">
        <f t="shared" si="75"/>
        <v>2.6868707977660581E-3</v>
      </c>
      <c r="F87" s="52">
        <f t="shared" si="55"/>
        <v>1.2867513611615244</v>
      </c>
      <c r="H87" s="19">
        <v>3.8090000000000002</v>
      </c>
      <c r="I87" s="140">
        <v>8.3219999999999992</v>
      </c>
      <c r="J87" s="214">
        <f t="shared" si="76"/>
        <v>9.309396282351619E-4</v>
      </c>
      <c r="K87" s="215">
        <f t="shared" si="77"/>
        <v>2.1194242867380881E-3</v>
      </c>
      <c r="L87" s="52">
        <f t="shared" si="67"/>
        <v>1.1848254134943552</v>
      </c>
      <c r="N87" s="40">
        <f t="shared" si="68"/>
        <v>6.9128856624319424</v>
      </c>
      <c r="O87" s="143">
        <f t="shared" si="69"/>
        <v>6.6047619047619044</v>
      </c>
      <c r="P87" s="52">
        <f t="shared" si="70"/>
        <v>-4.4572378702071647E-2</v>
      </c>
    </row>
    <row r="88" spans="1:16" ht="20.100000000000001" customHeight="1" x14ac:dyDescent="0.25">
      <c r="A88" s="38" t="s">
        <v>205</v>
      </c>
      <c r="B88" s="19">
        <v>4.63</v>
      </c>
      <c r="C88" s="140">
        <v>6.56</v>
      </c>
      <c r="D88" s="247">
        <f t="shared" si="74"/>
        <v>9.9641891775562519E-4</v>
      </c>
      <c r="E88" s="215">
        <f t="shared" si="75"/>
        <v>1.3988787645512176E-3</v>
      </c>
      <c r="F88" s="52">
        <f t="shared" si="55"/>
        <v>0.41684665226781853</v>
      </c>
      <c r="H88" s="19">
        <v>5.4939999999999998</v>
      </c>
      <c r="I88" s="140">
        <v>6.270999999999999</v>
      </c>
      <c r="J88" s="214">
        <f t="shared" si="76"/>
        <v>1.3427624881921709E-3</v>
      </c>
      <c r="K88" s="215">
        <f t="shared" si="77"/>
        <v>1.597081194680912E-3</v>
      </c>
      <c r="L88" s="52">
        <f t="shared" si="67"/>
        <v>0.1414270112850381</v>
      </c>
      <c r="N88" s="40">
        <f t="shared" si="68"/>
        <v>11.866090712742981</v>
      </c>
      <c r="O88" s="143">
        <f t="shared" si="69"/>
        <v>9.5594512195121943</v>
      </c>
      <c r="P88" s="52">
        <f t="shared" si="70"/>
        <v>-0.19438916733998074</v>
      </c>
    </row>
    <row r="89" spans="1:16" ht="20.100000000000001" customHeight="1" x14ac:dyDescent="0.25">
      <c r="A89" s="38" t="s">
        <v>211</v>
      </c>
      <c r="B89" s="19"/>
      <c r="C89" s="140">
        <v>9</v>
      </c>
      <c r="D89" s="247">
        <f t="shared" si="74"/>
        <v>0</v>
      </c>
      <c r="E89" s="215">
        <f t="shared" si="75"/>
        <v>1.9191934269757558E-3</v>
      </c>
      <c r="F89" s="52"/>
      <c r="H89" s="19"/>
      <c r="I89" s="140">
        <v>3.8039999999999998</v>
      </c>
      <c r="J89" s="214">
        <f t="shared" si="76"/>
        <v>0</v>
      </c>
      <c r="K89" s="215">
        <f t="shared" si="77"/>
        <v>9.6879235601438204E-4</v>
      </c>
      <c r="L89" s="52"/>
      <c r="N89" s="40"/>
      <c r="O89" s="143">
        <f t="shared" ref="O89:O93" si="78">(I89/C89)*10</f>
        <v>4.2266666666666666</v>
      </c>
      <c r="P89" s="52"/>
    </row>
    <row r="90" spans="1:16" ht="20.100000000000001" customHeight="1" x14ac:dyDescent="0.25">
      <c r="A90" s="38" t="s">
        <v>239</v>
      </c>
      <c r="B90" s="19"/>
      <c r="C90" s="140">
        <v>7.2</v>
      </c>
      <c r="D90" s="247">
        <f t="shared" si="74"/>
        <v>0</v>
      </c>
      <c r="E90" s="215">
        <f t="shared" si="75"/>
        <v>1.5353547415806047E-3</v>
      </c>
      <c r="F90" s="52"/>
      <c r="H90" s="19"/>
      <c r="I90" s="140">
        <v>3.133</v>
      </c>
      <c r="J90" s="214">
        <f t="shared" si="76"/>
        <v>0</v>
      </c>
      <c r="K90" s="215">
        <f t="shared" si="77"/>
        <v>7.9790390415169804E-4</v>
      </c>
      <c r="L90" s="52"/>
      <c r="N90" s="40"/>
      <c r="O90" s="143">
        <f t="shared" si="78"/>
        <v>4.3513888888888888</v>
      </c>
      <c r="P90" s="52"/>
    </row>
    <row r="91" spans="1:16" ht="20.100000000000001" customHeight="1" x14ac:dyDescent="0.25">
      <c r="A91" s="38" t="s">
        <v>207</v>
      </c>
      <c r="B91" s="19">
        <v>5.0600000000000005</v>
      </c>
      <c r="C91" s="140">
        <v>2.66</v>
      </c>
      <c r="D91" s="247">
        <f t="shared" si="74"/>
        <v>1.0889589036378973E-3</v>
      </c>
      <c r="E91" s="215">
        <f t="shared" si="75"/>
        <v>5.6722827952839004E-4</v>
      </c>
      <c r="F91" s="52">
        <f t="shared" si="55"/>
        <v>-0.47430830039525695</v>
      </c>
      <c r="H91" s="19">
        <v>7.1779999999999999</v>
      </c>
      <c r="I91" s="140">
        <v>2.2720000000000002</v>
      </c>
      <c r="J91" s="214">
        <f>H91/$H$95</f>
        <v>1.7543409428910453E-3</v>
      </c>
      <c r="K91" s="215">
        <f>I91/$I$95</f>
        <v>5.7862676994339544E-4</v>
      </c>
      <c r="L91" s="52">
        <f t="shared" si="67"/>
        <v>-0.68347729172471439</v>
      </c>
      <c r="N91" s="40">
        <f t="shared" ref="N91:N93" si="79">(H91/B91)*10</f>
        <v>14.185770750988141</v>
      </c>
      <c r="O91" s="143">
        <f t="shared" si="78"/>
        <v>8.541353383458647</v>
      </c>
      <c r="P91" s="52">
        <f t="shared" ref="P91:P93" si="80">(O91-N91)/N91</f>
        <v>-0.39789289328084759</v>
      </c>
    </row>
    <row r="92" spans="1:16" ht="20.100000000000001" customHeight="1" x14ac:dyDescent="0.25">
      <c r="A92" s="38" t="s">
        <v>235</v>
      </c>
      <c r="B92" s="19">
        <v>2.13</v>
      </c>
      <c r="C92" s="140">
        <v>1.19</v>
      </c>
      <c r="D92" s="247">
        <f>B92/$B$95</f>
        <v>4.5839574402148635E-4</v>
      </c>
      <c r="E92" s="215">
        <f>C92/$C$95</f>
        <v>2.5376001978901657E-4</v>
      </c>
      <c r="F92" s="52">
        <f t="shared" si="55"/>
        <v>-0.44131455399061031</v>
      </c>
      <c r="H92" s="19">
        <v>1.857</v>
      </c>
      <c r="I92" s="140">
        <v>2.2640000000000002</v>
      </c>
      <c r="J92" s="214">
        <f>H92/$H$95</f>
        <v>4.5386056435618157E-4</v>
      </c>
      <c r="K92" s="215">
        <f>I92/$I$95</f>
        <v>5.7658935173936947E-4</v>
      </c>
      <c r="L92" s="52">
        <f t="shared" si="67"/>
        <v>0.21917070543888004</v>
      </c>
      <c r="N92" s="40">
        <f t="shared" si="79"/>
        <v>8.71830985915493</v>
      </c>
      <c r="O92" s="143">
        <f t="shared" si="78"/>
        <v>19.025210084033617</v>
      </c>
      <c r="P92" s="52">
        <f t="shared" si="80"/>
        <v>1.1822131114158105</v>
      </c>
    </row>
    <row r="93" spans="1:16" ht="20.100000000000001" customHeight="1" x14ac:dyDescent="0.25">
      <c r="A93" s="38" t="s">
        <v>233</v>
      </c>
      <c r="B93" s="19">
        <v>2.25</v>
      </c>
      <c r="C93" s="140">
        <v>4.8899999999999997</v>
      </c>
      <c r="D93" s="247">
        <f>B93/$B$95</f>
        <v>4.8422085636072506E-4</v>
      </c>
      <c r="E93" s="215">
        <f>C93/$C$95</f>
        <v>1.0427617619901605E-3</v>
      </c>
      <c r="F93" s="52">
        <f t="shared" si="55"/>
        <v>1.1733333333333331</v>
      </c>
      <c r="H93" s="19">
        <v>0.78100000000000003</v>
      </c>
      <c r="I93" s="140">
        <v>2.2519999999999998</v>
      </c>
      <c r="J93" s="214">
        <f>H93/$H$95</f>
        <v>1.9088050660321905E-4</v>
      </c>
      <c r="K93" s="215">
        <f>I93/$I$95</f>
        <v>5.735332244333303E-4</v>
      </c>
      <c r="L93" s="52">
        <f t="shared" si="67"/>
        <v>1.8834827144686295</v>
      </c>
      <c r="N93" s="40">
        <f t="shared" si="79"/>
        <v>3.4711111111111115</v>
      </c>
      <c r="O93" s="143">
        <f t="shared" si="78"/>
        <v>4.6053169734151327</v>
      </c>
      <c r="P93" s="52">
        <f t="shared" si="80"/>
        <v>0.32675585021562709</v>
      </c>
    </row>
    <row r="94" spans="1:16" ht="20.100000000000001" customHeight="1" thickBot="1" x14ac:dyDescent="0.3">
      <c r="A94" s="8" t="s">
        <v>17</v>
      </c>
      <c r="B94" s="196">
        <f>B95-SUM(B68:B93)</f>
        <v>34.180000000001201</v>
      </c>
      <c r="C94" s="22">
        <f>C95-SUM(C68:C93)</f>
        <v>14.309999999999491</v>
      </c>
      <c r="D94" s="247">
        <f>B94/$B$95</f>
        <v>7.355852831293406E-3</v>
      </c>
      <c r="E94" s="215">
        <f>C94/$C$95</f>
        <v>3.0515175488913431E-3</v>
      </c>
      <c r="F94" s="52">
        <f t="shared" si="55"/>
        <v>-0.58133411351670605</v>
      </c>
      <c r="H94" s="196">
        <f>H95-SUM(H68:H93)</f>
        <v>21.914999999999964</v>
      </c>
      <c r="I94" s="119">
        <f>I95-SUM(I68:I93)</f>
        <v>9.5689999999990505</v>
      </c>
      <c r="J94" s="214">
        <f>H94/$H$95</f>
        <v>5.3561412320224568E-3</v>
      </c>
      <c r="K94" s="215">
        <f>I94/$I$95</f>
        <v>2.4370068492904056E-3</v>
      </c>
      <c r="L94" s="52">
        <f t="shared" si="58"/>
        <v>-0.56335843029892463</v>
      </c>
      <c r="N94" s="40">
        <f t="shared" ref="N94" si="81">(H94/B94)*10</f>
        <v>6.4116442363953174</v>
      </c>
      <c r="O94" s="143">
        <f t="shared" ref="O94" si="82">(I94/C94)*10</f>
        <v>6.6869322152336768</v>
      </c>
      <c r="P94" s="52">
        <f t="shared" ref="P94" si="83">(O94-N94)/N94</f>
        <v>4.2935629097401173E-2</v>
      </c>
    </row>
    <row r="95" spans="1:16" ht="26.25" customHeight="1" thickBot="1" x14ac:dyDescent="0.3">
      <c r="A95" s="12" t="s">
        <v>18</v>
      </c>
      <c r="B95" s="17">
        <v>4646.6400000000012</v>
      </c>
      <c r="C95" s="145">
        <v>4689.4700000000012</v>
      </c>
      <c r="D95" s="243">
        <f>SUM(D68:D94)</f>
        <v>1</v>
      </c>
      <c r="E95" s="244">
        <f>SUM(E68:E94)</f>
        <v>0.99999999999999978</v>
      </c>
      <c r="F95" s="57">
        <f>(C95-B95)/B95</f>
        <v>9.2174130124132534E-3</v>
      </c>
      <c r="G95" s="1"/>
      <c r="H95" s="17">
        <v>4091.5650000000001</v>
      </c>
      <c r="I95" s="145">
        <v>3926.538</v>
      </c>
      <c r="J95" s="255">
        <f>H95/$H$95</f>
        <v>1</v>
      </c>
      <c r="K95" s="244">
        <f>I95/$I$95</f>
        <v>1</v>
      </c>
      <c r="L95" s="57">
        <f>(I95-H95)/H95</f>
        <v>-4.0333466534199024E-2</v>
      </c>
      <c r="M95" s="1"/>
      <c r="N95" s="37">
        <f t="shared" ref="N95:O95" si="84">(H95/B95)*10</f>
        <v>8.8054271473580883</v>
      </c>
      <c r="O95" s="150">
        <f t="shared" si="84"/>
        <v>8.3730954670783682</v>
      </c>
      <c r="P95" s="57">
        <f>(O95-N95)/N95</f>
        <v>-4.9098320052472819E-2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53" t="s">
        <v>3</v>
      </c>
      <c r="B4" s="341"/>
      <c r="C4" s="341"/>
      <c r="D4" s="376" t="s">
        <v>1</v>
      </c>
      <c r="E4" s="384"/>
      <c r="F4" s="366" t="s">
        <v>13</v>
      </c>
      <c r="G4" s="366"/>
      <c r="H4" s="383" t="s">
        <v>34</v>
      </c>
      <c r="I4" s="384"/>
      <c r="K4" s="376" t="s">
        <v>19</v>
      </c>
      <c r="L4" s="384"/>
      <c r="M4" s="366" t="s">
        <v>13</v>
      </c>
      <c r="N4" s="366"/>
      <c r="O4" s="383" t="s">
        <v>34</v>
      </c>
      <c r="P4" s="384"/>
      <c r="R4" s="376" t="s">
        <v>22</v>
      </c>
      <c r="S4" s="366"/>
      <c r="T4" s="69" t="s">
        <v>0</v>
      </c>
    </row>
    <row r="5" spans="1:20" x14ac:dyDescent="0.25">
      <c r="A5" s="367"/>
      <c r="B5" s="342"/>
      <c r="C5" s="342"/>
      <c r="D5" s="385" t="s">
        <v>40</v>
      </c>
      <c r="E5" s="386"/>
      <c r="F5" s="387" t="str">
        <f>D5</f>
        <v>jan - mar</v>
      </c>
      <c r="G5" s="387"/>
      <c r="H5" s="385" t="str">
        <f>F5</f>
        <v>jan - mar</v>
      </c>
      <c r="I5" s="386"/>
      <c r="K5" s="385" t="str">
        <f>D5</f>
        <v>jan - mar</v>
      </c>
      <c r="L5" s="386"/>
      <c r="M5" s="387" t="str">
        <f>D5</f>
        <v>jan - mar</v>
      </c>
      <c r="N5" s="387"/>
      <c r="O5" s="385" t="str">
        <f>D5</f>
        <v>jan - mar</v>
      </c>
      <c r="P5" s="386"/>
      <c r="R5" s="385" t="str">
        <f>D5</f>
        <v>jan - mar</v>
      </c>
      <c r="S5" s="387"/>
      <c r="T5" s="67" t="s">
        <v>35</v>
      </c>
    </row>
    <row r="6" spans="1:20" ht="15.75" thickBot="1" x14ac:dyDescent="0.3">
      <c r="A6" s="367"/>
      <c r="B6" s="342"/>
      <c r="C6" s="342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53" t="s">
        <v>2</v>
      </c>
      <c r="B23" s="341"/>
      <c r="C23" s="341"/>
      <c r="D23" s="376" t="s">
        <v>1</v>
      </c>
      <c r="E23" s="384"/>
      <c r="F23" s="366" t="s">
        <v>13</v>
      </c>
      <c r="G23" s="366"/>
      <c r="H23" s="383" t="s">
        <v>34</v>
      </c>
      <c r="I23" s="384"/>
      <c r="J23"/>
      <c r="K23" s="376" t="s">
        <v>19</v>
      </c>
      <c r="L23" s="384"/>
      <c r="M23" s="366" t="s">
        <v>13</v>
      </c>
      <c r="N23" s="366"/>
      <c r="O23" s="383" t="s">
        <v>34</v>
      </c>
      <c r="P23" s="384"/>
      <c r="Q23"/>
      <c r="R23" s="376" t="s">
        <v>22</v>
      </c>
      <c r="S23" s="366"/>
      <c r="T23" s="69" t="s">
        <v>0</v>
      </c>
    </row>
    <row r="24" spans="1:20" s="3" customFormat="1" ht="15" customHeight="1" x14ac:dyDescent="0.25">
      <c r="A24" s="367"/>
      <c r="B24" s="342"/>
      <c r="C24" s="342"/>
      <c r="D24" s="385" t="s">
        <v>40</v>
      </c>
      <c r="E24" s="386"/>
      <c r="F24" s="387" t="str">
        <f>D24</f>
        <v>jan - mar</v>
      </c>
      <c r="G24" s="387"/>
      <c r="H24" s="385" t="str">
        <f>F24</f>
        <v>jan - mar</v>
      </c>
      <c r="I24" s="386"/>
      <c r="J24"/>
      <c r="K24" s="385" t="str">
        <f>D24</f>
        <v>jan - mar</v>
      </c>
      <c r="L24" s="386"/>
      <c r="M24" s="387" t="str">
        <f>D24</f>
        <v>jan - mar</v>
      </c>
      <c r="N24" s="387"/>
      <c r="O24" s="385" t="str">
        <f>D24</f>
        <v>jan - mar</v>
      </c>
      <c r="P24" s="386"/>
      <c r="Q24"/>
      <c r="R24" s="385" t="str">
        <f>D24</f>
        <v>jan - mar</v>
      </c>
      <c r="S24" s="387"/>
      <c r="T24" s="67" t="s">
        <v>35</v>
      </c>
    </row>
    <row r="25" spans="1:20" ht="15.75" customHeight="1" thickBot="1" x14ac:dyDescent="0.3">
      <c r="A25" s="367"/>
      <c r="B25" s="342"/>
      <c r="C25" s="342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53" t="s">
        <v>2</v>
      </c>
      <c r="B42" s="341"/>
      <c r="C42" s="341"/>
      <c r="D42" s="376" t="s">
        <v>1</v>
      </c>
      <c r="E42" s="384"/>
      <c r="F42" s="366" t="s">
        <v>13</v>
      </c>
      <c r="G42" s="366"/>
      <c r="H42" s="383" t="s">
        <v>34</v>
      </c>
      <c r="I42" s="384"/>
      <c r="K42" s="376" t="s">
        <v>19</v>
      </c>
      <c r="L42" s="384"/>
      <c r="M42" s="366" t="s">
        <v>13</v>
      </c>
      <c r="N42" s="366"/>
      <c r="O42" s="383" t="s">
        <v>34</v>
      </c>
      <c r="P42" s="384"/>
      <c r="R42" s="376" t="s">
        <v>22</v>
      </c>
      <c r="S42" s="366"/>
      <c r="T42" s="69" t="s">
        <v>0</v>
      </c>
    </row>
    <row r="43" spans="1:20" ht="15" customHeight="1" x14ac:dyDescent="0.25">
      <c r="A43" s="367"/>
      <c r="B43" s="342"/>
      <c r="C43" s="342"/>
      <c r="D43" s="385" t="s">
        <v>40</v>
      </c>
      <c r="E43" s="386"/>
      <c r="F43" s="387" t="str">
        <f>D43</f>
        <v>jan - mar</v>
      </c>
      <c r="G43" s="387"/>
      <c r="H43" s="385" t="str">
        <f>F43</f>
        <v>jan - mar</v>
      </c>
      <c r="I43" s="386"/>
      <c r="K43" s="385" t="str">
        <f>D43</f>
        <v>jan - mar</v>
      </c>
      <c r="L43" s="386"/>
      <c r="M43" s="387" t="str">
        <f>D43</f>
        <v>jan - mar</v>
      </c>
      <c r="N43" s="387"/>
      <c r="O43" s="385" t="str">
        <f>D43</f>
        <v>jan - mar</v>
      </c>
      <c r="P43" s="386"/>
      <c r="R43" s="385" t="str">
        <f>D43</f>
        <v>jan - mar</v>
      </c>
      <c r="S43" s="387"/>
      <c r="T43" s="67" t="s">
        <v>35</v>
      </c>
    </row>
    <row r="44" spans="1:20" ht="15.75" customHeight="1" thickBot="1" x14ac:dyDescent="0.3">
      <c r="A44" s="367"/>
      <c r="B44" s="342"/>
      <c r="C44" s="342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abSelected="1" topLeftCell="I1" workbookViewId="0">
      <selection activeCell="W30" sqref="W30:X30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37" t="s">
        <v>3</v>
      </c>
      <c r="B3" s="339">
        <v>2007</v>
      </c>
      <c r="C3" s="331">
        <v>2008</v>
      </c>
      <c r="D3" s="331">
        <v>2009</v>
      </c>
      <c r="E3" s="331">
        <v>2010</v>
      </c>
      <c r="F3" s="331">
        <v>2011</v>
      </c>
      <c r="G3" s="331">
        <v>2012</v>
      </c>
      <c r="H3" s="331">
        <v>2013</v>
      </c>
      <c r="I3" s="331">
        <v>2014</v>
      </c>
      <c r="J3" s="331">
        <v>2015</v>
      </c>
      <c r="K3" s="331">
        <v>2016</v>
      </c>
      <c r="L3" s="345">
        <v>2017</v>
      </c>
      <c r="M3" s="331">
        <v>2018</v>
      </c>
      <c r="N3" s="331">
        <v>2019</v>
      </c>
      <c r="O3" s="341">
        <v>2020</v>
      </c>
      <c r="P3" s="345">
        <v>2021</v>
      </c>
      <c r="Q3" s="329">
        <v>2022</v>
      </c>
      <c r="R3" s="329">
        <v>2023</v>
      </c>
      <c r="S3" s="335">
        <v>2024</v>
      </c>
      <c r="T3" s="271" t="s">
        <v>49</v>
      </c>
      <c r="U3" s="333" t="s">
        <v>156</v>
      </c>
      <c r="V3" s="334"/>
      <c r="W3" s="327" t="s">
        <v>143</v>
      </c>
      <c r="X3" s="328"/>
    </row>
    <row r="4" spans="1:38" ht="31.5" customHeight="1" thickBot="1" x14ac:dyDescent="0.3">
      <c r="A4" s="338"/>
      <c r="B4" s="340"/>
      <c r="C4" s="332"/>
      <c r="D4" s="332"/>
      <c r="E4" s="332"/>
      <c r="F4" s="332"/>
      <c r="G4" s="332"/>
      <c r="H4" s="332"/>
      <c r="I4" s="332"/>
      <c r="J4" s="332"/>
      <c r="K4" s="332"/>
      <c r="L4" s="346"/>
      <c r="M4" s="332"/>
      <c r="N4" s="332"/>
      <c r="O4" s="342"/>
      <c r="P4" s="346"/>
      <c r="Q4" s="330"/>
      <c r="R4" s="330"/>
      <c r="S4" s="336"/>
      <c r="T4" s="174" t="s">
        <v>148</v>
      </c>
      <c r="U4" s="127">
        <v>2024</v>
      </c>
      <c r="V4" s="264">
        <v>2025</v>
      </c>
      <c r="W4" s="297" t="s">
        <v>157</v>
      </c>
      <c r="X4" s="298" t="s">
        <v>158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4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964013.41099999973</v>
      </c>
      <c r="T6" s="100"/>
      <c r="U6" s="115">
        <v>456377.41799999995</v>
      </c>
      <c r="V6" s="147">
        <v>454203.70700000023</v>
      </c>
      <c r="W6" s="112">
        <v>934153.01300000027</v>
      </c>
      <c r="X6" s="147">
        <v>961839.69999999972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4.2591104593685168E-2</v>
      </c>
      <c r="U7" s="118"/>
      <c r="V7" s="278">
        <f>(V6-U6)/U6</f>
        <v>-4.7629679170491284E-3</v>
      </c>
      <c r="X7" s="278">
        <f>(X6-W6)/W6</f>
        <v>2.9638278327749124E-2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153582.01600000003</v>
      </c>
      <c r="T8" s="100"/>
      <c r="U8" s="115">
        <v>72076.232000000033</v>
      </c>
      <c r="V8" s="147">
        <v>70338.288</v>
      </c>
      <c r="W8" s="112">
        <v>163041.70200000002</v>
      </c>
      <c r="X8" s="147">
        <v>151844.07200000004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-0.22269065261946028</v>
      </c>
      <c r="T9" s="10"/>
      <c r="U9" s="116"/>
      <c r="V9" s="281">
        <f>(V8-U8)/U8</f>
        <v>-2.4112581245923501E-2</v>
      </c>
      <c r="W9" s="299"/>
      <c r="X9" s="281">
        <f>(X8-W8)/W8</f>
        <v>-6.8679545555774282E-2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810431.39499999967</v>
      </c>
      <c r="U10" s="117">
        <f>U6-U8</f>
        <v>384301.18599999993</v>
      </c>
      <c r="V10" s="140">
        <f>V6-V8</f>
        <v>383865.41900000023</v>
      </c>
      <c r="W10" s="119">
        <f>W6-W8</f>
        <v>771111.31100000022</v>
      </c>
      <c r="X10" s="140">
        <f>X6-X8</f>
        <v>809995.62799999968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0.11468345018921199</v>
      </c>
      <c r="T11" s="10"/>
      <c r="U11" s="116"/>
      <c r="V11" s="281">
        <f>(V10-U10)/U10</f>
        <v>-1.1339205182668928E-3</v>
      </c>
      <c r="W11" s="299"/>
      <c r="X11" s="281">
        <f>(X10-W10)/W10</f>
        <v>5.0426334622913405E-2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6.3318712054758874</v>
      </c>
      <c r="V12" s="285">
        <f t="shared" si="10"/>
        <v>6.4574177153700445</v>
      </c>
      <c r="W12" s="103">
        <f>W6/W8</f>
        <v>5.729534232904415</v>
      </c>
      <c r="X12" s="285">
        <f>X6/X8</f>
        <v>6.3343908480009636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37" t="s">
        <v>2</v>
      </c>
      <c r="B14" s="339">
        <v>2007</v>
      </c>
      <c r="C14" s="331">
        <v>2008</v>
      </c>
      <c r="D14" s="331">
        <v>2009</v>
      </c>
      <c r="E14" s="331">
        <v>2010</v>
      </c>
      <c r="F14" s="331">
        <v>2011</v>
      </c>
      <c r="G14" s="331">
        <v>2012</v>
      </c>
      <c r="H14" s="331">
        <v>2013</v>
      </c>
      <c r="I14" s="331">
        <v>2014</v>
      </c>
      <c r="J14" s="331">
        <v>2015</v>
      </c>
      <c r="K14" s="343">
        <v>2016</v>
      </c>
      <c r="L14" s="345">
        <v>2017</v>
      </c>
      <c r="M14" s="331">
        <v>2018</v>
      </c>
      <c r="N14" s="331">
        <v>2019</v>
      </c>
      <c r="O14" s="341">
        <v>2020</v>
      </c>
      <c r="P14" s="331">
        <v>2021</v>
      </c>
      <c r="Q14" s="331">
        <v>2022</v>
      </c>
      <c r="R14" s="331">
        <v>2023</v>
      </c>
      <c r="S14" s="335">
        <v>2024</v>
      </c>
      <c r="T14" s="128" t="s">
        <v>49</v>
      </c>
      <c r="U14" s="333" t="str">
        <f>U3</f>
        <v>jan-jun</v>
      </c>
      <c r="V14" s="334"/>
      <c r="W14" s="327" t="s">
        <v>143</v>
      </c>
      <c r="X14" s="328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8"/>
      <c r="B15" s="340"/>
      <c r="C15" s="332"/>
      <c r="D15" s="332"/>
      <c r="E15" s="332"/>
      <c r="F15" s="332"/>
      <c r="G15" s="332"/>
      <c r="H15" s="332"/>
      <c r="I15" s="332"/>
      <c r="J15" s="332"/>
      <c r="K15" s="344"/>
      <c r="L15" s="346"/>
      <c r="M15" s="332"/>
      <c r="N15" s="332"/>
      <c r="O15" s="342"/>
      <c r="P15" s="332"/>
      <c r="Q15" s="347"/>
      <c r="R15" s="332"/>
      <c r="S15" s="336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jul 2023 a jun 2024</v>
      </c>
      <c r="X15" s="298" t="str">
        <f>X4</f>
        <v>jul 2024 a jun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4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406321.50900000008</v>
      </c>
      <c r="T17" s="100"/>
      <c r="U17" s="115">
        <v>199412.97400000005</v>
      </c>
      <c r="V17" s="147">
        <v>204015.57400000008</v>
      </c>
      <c r="W17" s="112">
        <v>409625.41299999994</v>
      </c>
      <c r="X17" s="147">
        <v>410924.10900000017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4.7225717134769304E-3</v>
      </c>
      <c r="U18" s="118"/>
      <c r="V18" s="278">
        <f>(V17-U17)/U17</f>
        <v>2.3080744987033962E-2</v>
      </c>
      <c r="X18" s="278">
        <f>(X17-W17)/W17</f>
        <v>3.1704478257071158E-3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150247.61100000003</v>
      </c>
      <c r="T19" s="100"/>
      <c r="U19" s="115">
        <v>70974.396000000037</v>
      </c>
      <c r="V19" s="147">
        <v>68908.009000000005</v>
      </c>
      <c r="W19" s="112">
        <v>160806.18500000003</v>
      </c>
      <c r="X19" s="147">
        <v>148181.22400000002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>(S19-R19)/R19</f>
        <v>-0.22904799685859117</v>
      </c>
      <c r="T20" s="10"/>
      <c r="U20" s="116"/>
      <c r="V20" s="281">
        <f>(V19-U19)/U19</f>
        <v>-2.9114541531287289E-2</v>
      </c>
      <c r="W20" s="299"/>
      <c r="X20" s="281">
        <f>(X19-W19)/W19</f>
        <v>-7.8510419235429341E-2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82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256073.89800000004</v>
      </c>
      <c r="U21" s="117">
        <f>U17-U19</f>
        <v>128438.57800000001</v>
      </c>
      <c r="V21" s="140">
        <f>V17-V19</f>
        <v>135107.56500000006</v>
      </c>
      <c r="W21" s="119">
        <f>W17-W19</f>
        <v>248819.22799999992</v>
      </c>
      <c r="X21" s="140">
        <f>X17-X19</f>
        <v>262742.88500000013</v>
      </c>
    </row>
    <row r="22" spans="1:38" ht="27.75" customHeight="1" thickBot="1" x14ac:dyDescent="0.3">
      <c r="A22" s="113" t="s">
        <v>54</v>
      </c>
      <c r="B22" s="116"/>
      <c r="C22" s="279">
        <f t="shared" ref="C22:Q22" si="20">(C21-B21)/B21</f>
        <v>-0.11605990664243518</v>
      </c>
      <c r="D22" s="279">
        <f t="shared" si="20"/>
        <v>-8.5276349890891168E-2</v>
      </c>
      <c r="E22" s="279">
        <f t="shared" si="20"/>
        <v>0.1165072369632576</v>
      </c>
      <c r="F22" s="279">
        <f t="shared" si="20"/>
        <v>4.261497835533698E-2</v>
      </c>
      <c r="G22" s="279">
        <f t="shared" si="20"/>
        <v>3.3751501627664215E-2</v>
      </c>
      <c r="H22" s="279">
        <f t="shared" si="20"/>
        <v>-0.10752681486702027</v>
      </c>
      <c r="I22" s="279">
        <f t="shared" si="20"/>
        <v>-1.1948193852351347E-2</v>
      </c>
      <c r="J22" s="279">
        <f t="shared" si="20"/>
        <v>8.3117827023432511E-2</v>
      </c>
      <c r="K22" s="288">
        <f t="shared" si="20"/>
        <v>5.1842369912734339E-2</v>
      </c>
      <c r="L22" s="280">
        <f t="shared" si="20"/>
        <v>-4.9690555415814887E-2</v>
      </c>
      <c r="M22" s="279">
        <f t="shared" si="20"/>
        <v>-1.7597221367526766E-2</v>
      </c>
      <c r="N22" s="279">
        <f t="shared" si="20"/>
        <v>-4.5253732451977856E-2</v>
      </c>
      <c r="O22" s="279">
        <f t="shared" si="20"/>
        <v>-0.20049052687338559</v>
      </c>
      <c r="P22" s="279">
        <f t="shared" si="20"/>
        <v>0.14384557676441376</v>
      </c>
      <c r="Q22" s="279">
        <f t="shared" si="20"/>
        <v>-0.17913633891406378</v>
      </c>
      <c r="R22" s="279">
        <f t="shared" ref="R22" si="21">(R21-Q21)/Q21</f>
        <v>-2.8119128629508522E-2</v>
      </c>
      <c r="S22" s="281">
        <f t="shared" ref="S22" si="22">(S21-R21)/R21</f>
        <v>0.22215909714883056</v>
      </c>
      <c r="T22" s="10"/>
      <c r="U22" s="116"/>
      <c r="V22" s="281">
        <f>(V21-U21)/U21</f>
        <v>5.1923550570608552E-2</v>
      </c>
      <c r="W22" s="299"/>
      <c r="X22" s="281">
        <f>(X21-W21)/W21</f>
        <v>5.5958926936306608E-2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2.8096466506034083</v>
      </c>
      <c r="V23" s="285">
        <f>(V17/V19)</f>
        <v>2.9606946559724294</v>
      </c>
      <c r="W23" s="103">
        <f>W17/W19</f>
        <v>2.5473237425538069</v>
      </c>
      <c r="X23" s="285">
        <f>X17/X19</f>
        <v>2.7731186037442916</v>
      </c>
    </row>
    <row r="24" spans="1:38" ht="30" customHeight="1" thickBot="1" x14ac:dyDescent="0.3"/>
    <row r="25" spans="1:38" ht="22.5" customHeight="1" x14ac:dyDescent="0.25">
      <c r="A25" s="337" t="s">
        <v>15</v>
      </c>
      <c r="B25" s="339">
        <v>2007</v>
      </c>
      <c r="C25" s="331">
        <v>2008</v>
      </c>
      <c r="D25" s="331">
        <v>2009</v>
      </c>
      <c r="E25" s="331">
        <v>2010</v>
      </c>
      <c r="F25" s="331">
        <v>2011</v>
      </c>
      <c r="G25" s="331">
        <v>2012</v>
      </c>
      <c r="H25" s="331">
        <v>2013</v>
      </c>
      <c r="I25" s="331">
        <v>2014</v>
      </c>
      <c r="J25" s="331">
        <v>2015</v>
      </c>
      <c r="K25" s="343">
        <v>2016</v>
      </c>
      <c r="L25" s="345">
        <v>2017</v>
      </c>
      <c r="M25" s="331">
        <v>2018</v>
      </c>
      <c r="N25" s="331">
        <v>2019</v>
      </c>
      <c r="O25" s="341">
        <v>2020</v>
      </c>
      <c r="P25" s="341">
        <v>2021</v>
      </c>
      <c r="Q25" s="331">
        <v>2022</v>
      </c>
      <c r="R25" s="331">
        <v>2023</v>
      </c>
      <c r="S25" s="335">
        <v>2024</v>
      </c>
      <c r="T25" s="128" t="s">
        <v>49</v>
      </c>
      <c r="U25" s="333" t="str">
        <f>U14</f>
        <v>jan-jun</v>
      </c>
      <c r="V25" s="334"/>
      <c r="W25" s="327" t="s">
        <v>143</v>
      </c>
      <c r="X25" s="328"/>
    </row>
    <row r="26" spans="1:38" ht="31.5" customHeight="1" thickBot="1" x14ac:dyDescent="0.3">
      <c r="A26" s="338"/>
      <c r="B26" s="340"/>
      <c r="C26" s="332"/>
      <c r="D26" s="332"/>
      <c r="E26" s="332"/>
      <c r="F26" s="332"/>
      <c r="G26" s="332"/>
      <c r="H26" s="332"/>
      <c r="I26" s="332"/>
      <c r="J26" s="332"/>
      <c r="K26" s="344"/>
      <c r="L26" s="346"/>
      <c r="M26" s="332"/>
      <c r="N26" s="332"/>
      <c r="O26" s="342"/>
      <c r="P26" s="342"/>
      <c r="Q26" s="332"/>
      <c r="R26" s="332"/>
      <c r="S26" s="336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jul 2023 a jun 2024</v>
      </c>
      <c r="X26" s="298" t="str">
        <f>X4</f>
        <v>jul 2024 a jun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4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557691.90200000012</v>
      </c>
      <c r="T28" s="100"/>
      <c r="U28" s="115">
        <v>256964.44400000016</v>
      </c>
      <c r="V28" s="147">
        <v>250188.13299999986</v>
      </c>
      <c r="W28" s="112">
        <v>524527.60000000009</v>
      </c>
      <c r="X28" s="147">
        <v>550915.5909999999</v>
      </c>
    </row>
    <row r="29" spans="1:38" ht="27.75" customHeight="1" thickBot="1" x14ac:dyDescent="0.3">
      <c r="A29" s="114" t="s">
        <v>54</v>
      </c>
      <c r="B29" s="275"/>
      <c r="C29" s="276">
        <f t="shared" ref="C29:Q29" si="23">(C28-B28)/B28</f>
        <v>6.3491251811589565E-3</v>
      </c>
      <c r="D29" s="276">
        <f t="shared" si="23"/>
        <v>-2.5351041341628616E-2</v>
      </c>
      <c r="E29" s="276">
        <f t="shared" si="23"/>
        <v>0.14232124040801208</v>
      </c>
      <c r="F29" s="276">
        <f t="shared" si="23"/>
        <v>0.16522017339726491</v>
      </c>
      <c r="G29" s="276">
        <f t="shared" si="23"/>
        <v>0.11849348127885141</v>
      </c>
      <c r="H29" s="276">
        <f t="shared" si="23"/>
        <v>5.296421056115299E-2</v>
      </c>
      <c r="I29" s="276">
        <f t="shared" si="23"/>
        <v>1.9591998746035993E-2</v>
      </c>
      <c r="J29" s="276">
        <f t="shared" si="23"/>
        <v>-1.7803184510057374E-2</v>
      </c>
      <c r="K29" s="287">
        <f t="shared" si="23"/>
        <v>-6.6755691727534677E-2</v>
      </c>
      <c r="L29" s="277">
        <f t="shared" si="23"/>
        <v>0.14679340175955716</v>
      </c>
      <c r="M29" s="276">
        <f t="shared" si="23"/>
        <v>3.1169571012153018E-2</v>
      </c>
      <c r="N29" s="276">
        <f t="shared" si="23"/>
        <v>5.2964042161944717E-2</v>
      </c>
      <c r="O29" s="276">
        <f t="shared" si="23"/>
        <v>0.26823197519276548</v>
      </c>
      <c r="P29" s="276">
        <f t="shared" si="23"/>
        <v>7.7338249378292354E-2</v>
      </c>
      <c r="Q29" s="276">
        <f t="shared" si="23"/>
        <v>4.5810259040420201E-2</v>
      </c>
      <c r="R29" s="276">
        <f>(R28-Q28)/Q28</f>
        <v>-1.1062740827379666E-3</v>
      </c>
      <c r="S29" s="278">
        <f t="shared" ref="S29" si="24">(S28-R28)/R28</f>
        <v>7.2029527685765815E-2</v>
      </c>
      <c r="U29" s="118"/>
      <c r="V29" s="278">
        <f>(V28-U28)/U28</f>
        <v>-2.6370617251623742E-2</v>
      </c>
      <c r="X29" s="278">
        <f>(X28-W28)/W28</f>
        <v>5.0308107714445917E-2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3334.4049999999993</v>
      </c>
      <c r="T30" s="100"/>
      <c r="U30" s="115">
        <v>1101.8359999999998</v>
      </c>
      <c r="V30" s="147">
        <v>1430.2790000000002</v>
      </c>
      <c r="W30" s="112">
        <v>2235.5169999999998</v>
      </c>
      <c r="X30" s="147">
        <v>3662.848</v>
      </c>
    </row>
    <row r="31" spans="1:38" ht="27.75" customHeight="1" thickBot="1" x14ac:dyDescent="0.3">
      <c r="A31" s="113" t="s">
        <v>54</v>
      </c>
      <c r="B31" s="116"/>
      <c r="C31" s="279">
        <f t="shared" ref="C31:Q31" si="25">(C30-B30)/B30</f>
        <v>0.28740195099069604</v>
      </c>
      <c r="D31" s="279">
        <f t="shared" si="25"/>
        <v>0.87424480625071677</v>
      </c>
      <c r="E31" s="279">
        <f t="shared" si="25"/>
        <v>-0.35240240164564085</v>
      </c>
      <c r="F31" s="279">
        <f t="shared" si="25"/>
        <v>0.30120319844880566</v>
      </c>
      <c r="G31" s="279">
        <f t="shared" si="25"/>
        <v>-0.12612648022085726</v>
      </c>
      <c r="H31" s="279">
        <f t="shared" si="25"/>
        <v>7.1660651760911652E-3</v>
      </c>
      <c r="I31" s="279">
        <f t="shared" si="25"/>
        <v>-1.9460888913914301E-2</v>
      </c>
      <c r="J31" s="279">
        <f t="shared" si="25"/>
        <v>0.17146393140729888</v>
      </c>
      <c r="K31" s="288">
        <f t="shared" si="25"/>
        <v>-5.2106064729437615E-2</v>
      </c>
      <c r="L31" s="280">
        <f t="shared" si="25"/>
        <v>-8.4124648923364909E-2</v>
      </c>
      <c r="M31" s="279">
        <f t="shared" si="25"/>
        <v>0.28764018691588777</v>
      </c>
      <c r="N31" s="279">
        <f t="shared" si="25"/>
        <v>0.10676256403742751</v>
      </c>
      <c r="O31" s="279">
        <f t="shared" si="25"/>
        <v>0.30345145589616501</v>
      </c>
      <c r="P31" s="279">
        <f t="shared" si="25"/>
        <v>0.25973041103931305</v>
      </c>
      <c r="Q31" s="279">
        <f t="shared" si="25"/>
        <v>0.15038655327936848</v>
      </c>
      <c r="R31" s="279">
        <f t="shared" ref="R31" si="26">(R30-Q30)/Q30</f>
        <v>-2.5093665466012785E-2</v>
      </c>
      <c r="S31" s="281">
        <f t="shared" ref="S31" si="27">(S30-R30)/R30</f>
        <v>0.23690171127231785</v>
      </c>
      <c r="T31" s="10"/>
      <c r="U31" s="116"/>
      <c r="V31" s="281">
        <f>(V30-U30)/U30</f>
        <v>0.29808701113414382</v>
      </c>
      <c r="W31" s="299"/>
      <c r="X31" s="281">
        <f>(X30-W30)/W30</f>
        <v>0.63847915269711675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82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554357.49700000009</v>
      </c>
      <c r="U32" s="117">
        <f>U28-U30</f>
        <v>255862.60800000015</v>
      </c>
      <c r="V32" s="140">
        <f>V28-V30</f>
        <v>248757.85399999985</v>
      </c>
      <c r="W32" s="119">
        <f>W28-W30</f>
        <v>522292.0830000001</v>
      </c>
      <c r="X32" s="140">
        <f>X28-X30</f>
        <v>547252.7429999999</v>
      </c>
    </row>
    <row r="33" spans="1:24" ht="27.75" customHeight="1" thickBot="1" x14ac:dyDescent="0.3">
      <c r="A33" s="113" t="s">
        <v>54</v>
      </c>
      <c r="B33" s="116"/>
      <c r="C33" s="279">
        <f t="shared" ref="C33:P33" si="31">(C32-B32)/B32</f>
        <v>5.5526611102788507E-3</v>
      </c>
      <c r="D33" s="279">
        <f t="shared" si="31"/>
        <v>-2.8614927619427914E-2</v>
      </c>
      <c r="E33" s="279">
        <f t="shared" si="31"/>
        <v>0.14578450068944299</v>
      </c>
      <c r="F33" s="279">
        <f t="shared" si="31"/>
        <v>0.16468213973091064</v>
      </c>
      <c r="G33" s="279">
        <f t="shared" si="31"/>
        <v>0.11957480157177182</v>
      </c>
      <c r="H33" s="279">
        <f t="shared" si="31"/>
        <v>5.3122228290059179E-2</v>
      </c>
      <c r="I33" s="279">
        <f t="shared" si="31"/>
        <v>1.972086327223908E-2</v>
      </c>
      <c r="J33" s="279">
        <f t="shared" si="31"/>
        <v>-1.840372045864307E-2</v>
      </c>
      <c r="K33" s="288">
        <f t="shared" si="31"/>
        <v>-6.6811165337708145E-2</v>
      </c>
      <c r="L33" s="280">
        <f t="shared" si="31"/>
        <v>0.14768159600819714</v>
      </c>
      <c r="M33" s="279">
        <f t="shared" si="31"/>
        <v>3.038233918806384E-2</v>
      </c>
      <c r="N33" s="279">
        <f t="shared" si="31"/>
        <v>5.2757679326149283E-2</v>
      </c>
      <c r="O33" s="279">
        <f t="shared" si="31"/>
        <v>0.26808994844751732</v>
      </c>
      <c r="P33" s="279">
        <f t="shared" si="31"/>
        <v>7.6582220894047232E-2</v>
      </c>
      <c r="Q33" s="279">
        <f t="shared" ref="Q33" si="32">(Q32-P32)/P32</f>
        <v>4.5303039885306998E-2</v>
      </c>
      <c r="R33" s="279">
        <f t="shared" ref="R33" si="33">(R32-Q32)/Q32</f>
        <v>-9.782336884998188E-4</v>
      </c>
      <c r="S33" s="281">
        <f t="shared" ref="S33" si="34">(S32-R32)/R32</f>
        <v>7.1170713295288804E-2</v>
      </c>
      <c r="T33" s="10"/>
      <c r="U33" s="116"/>
      <c r="V33" s="281">
        <f>(V32-U32)/U32</f>
        <v>-2.7767847969408264E-2</v>
      </c>
      <c r="W33" s="299"/>
      <c r="X33" s="281">
        <f>(X32-W32)/W32</f>
        <v>4.7790615275322475E-2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233.21478332528636</v>
      </c>
      <c r="V34" s="285">
        <f>(V28/V30)</f>
        <v>174.92260810653013</v>
      </c>
    </row>
    <row r="36" spans="1:24" x14ac:dyDescent="0.25">
      <c r="A36" s="3" t="s">
        <v>70</v>
      </c>
    </row>
  </sheetData>
  <mergeCells count="63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AE48" workbookViewId="0">
      <selection activeCell="AI51" sqref="AI51:AJ62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3" t="s">
        <v>3</v>
      </c>
      <c r="B4" s="355" t="s">
        <v>72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58" t="s">
        <v>149</v>
      </c>
      <c r="T4" s="356" t="s">
        <v>3</v>
      </c>
      <c r="U4" s="348" t="s">
        <v>72</v>
      </c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50"/>
      <c r="AK4" s="351" t="s">
        <v>149</v>
      </c>
      <c r="AM4" s="348" t="s">
        <v>72</v>
      </c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50"/>
      <c r="BC4" s="351" t="s">
        <v>149</v>
      </c>
    </row>
    <row r="5" spans="1:58" ht="20.100000000000001" customHeight="1" thickBot="1" x14ac:dyDescent="0.3">
      <c r="A5" s="354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359"/>
      <c r="T5" s="357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2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52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61">
        <f>(IF(Q7="","",((Q7-P7)/P7)))</f>
        <v>0.12564906435432599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66227.470000000059</v>
      </c>
      <c r="AJ7" s="112">
        <v>68179.258000000133</v>
      </c>
      <c r="AK7" s="61">
        <f>IF(AJ7="","",(AJ7-AI7)/AI7)</f>
        <v>2.9470973298543209E-2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 t="shared" ref="BA7:BA18" si="14">(AI7/P7)*10</f>
        <v>2.9892830357507227</v>
      </c>
      <c r="BB7" s="156">
        <f>IF(AJ7="","",(AJ7/Q7)*10)</f>
        <v>2.733871695655262</v>
      </c>
      <c r="BC7" s="61">
        <f t="shared" ref="BC7:BC23" si="15">IF(BB7="","",(BB7-BA7)/BA7)</f>
        <v>-8.5442340869310573E-2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52">
        <f t="shared" ref="R8:R18" si="16">(IF(Q8="","",((Q8-P8)/P8)))</f>
        <v>0.10387641038530913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72469.30000000009</v>
      </c>
      <c r="AJ8" s="119">
        <v>74843.643999999986</v>
      </c>
      <c r="AK8" s="52">
        <f t="shared" ref="AK8:AK23" si="17">IF(AJ8="","",(AJ8-AI8)/AI8)</f>
        <v>3.2763446038527932E-2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si="14"/>
        <v>2.7937579896776157</v>
      </c>
      <c r="BB8" s="157">
        <f t="shared" ref="BB8:BB23" si="18">IF(AJ8="","",(AJ8/Q8)*10)</f>
        <v>2.6137809465554307</v>
      </c>
      <c r="BC8" s="52">
        <f t="shared" si="15"/>
        <v>-6.4421128740271935E-2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279731.28000000073</v>
      </c>
      <c r="R9" s="52">
        <f t="shared" si="16"/>
        <v>-8.7512832170252193E-3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78377.244000000195</v>
      </c>
      <c r="AJ9" s="119">
        <v>74179.915000000008</v>
      </c>
      <c r="AK9" s="52">
        <f t="shared" si="17"/>
        <v>-5.3552903697407075E-2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4"/>
        <v>2.7773562734916917</v>
      </c>
      <c r="BB9" s="157">
        <f t="shared" si="18"/>
        <v>2.6518276754748276</v>
      </c>
      <c r="BC9" s="52">
        <f t="shared" si="15"/>
        <v>-4.5197153571892877E-2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321597.08000000019</v>
      </c>
      <c r="Q10" s="154">
        <v>280495.87000000005</v>
      </c>
      <c r="R10" s="52">
        <f t="shared" si="16"/>
        <v>-0.127803430304778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85848.440999999963</v>
      </c>
      <c r="AJ10" s="119">
        <v>76867.451999999947</v>
      </c>
      <c r="AK10" s="52">
        <f t="shared" si="17"/>
        <v>-0.10461446818818783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4"/>
        <v>2.6694409352224193</v>
      </c>
      <c r="BB10" s="157">
        <f t="shared" si="18"/>
        <v>2.7404129693602952</v>
      </c>
      <c r="BC10" s="52">
        <f t="shared" si="15"/>
        <v>2.6586853150194337E-2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306293.23999999982</v>
      </c>
      <c r="Q11" s="154">
        <v>316958.84999999992</v>
      </c>
      <c r="R11" s="52">
        <f t="shared" si="16"/>
        <v>3.4821565111917287E-2</v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80938.011000000057</v>
      </c>
      <c r="AJ11" s="119">
        <v>83943.995000000083</v>
      </c>
      <c r="AK11" s="52">
        <f t="shared" si="17"/>
        <v>3.7139336176670118E-2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4"/>
        <v>2.6425007290399263</v>
      </c>
      <c r="BB11" s="157">
        <f t="shared" si="18"/>
        <v>2.6484193452872544</v>
      </c>
      <c r="BC11" s="52">
        <f t="shared" si="15"/>
        <v>2.2397784728250569E-3</v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276915.72999999952</v>
      </c>
      <c r="Q12" s="154">
        <v>276907.30000000075</v>
      </c>
      <c r="R12" s="52">
        <f t="shared" si="16"/>
        <v>-3.0442474317983559E-5</v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72516.952000000048</v>
      </c>
      <c r="AJ12" s="119">
        <v>76189.443000000028</v>
      </c>
      <c r="AK12" s="52">
        <f t="shared" si="17"/>
        <v>5.0643206846310608E-2</v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4"/>
        <v>2.6187371876635601</v>
      </c>
      <c r="BB12" s="157">
        <f t="shared" si="18"/>
        <v>2.751442197442965</v>
      </c>
      <c r="BC12" s="52">
        <f t="shared" si="15"/>
        <v>5.0675191998859746E-2</v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333986.91000000073</v>
      </c>
      <c r="Q13" s="154"/>
      <c r="R13" s="52" t="str">
        <f t="shared" si="16"/>
        <v/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91039.436000000045</v>
      </c>
      <c r="AJ13" s="119"/>
      <c r="AK13" s="52" t="str">
        <f t="shared" si="17"/>
        <v/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4"/>
        <v>2.7258384467822361</v>
      </c>
      <c r="BB13" s="157" t="str">
        <f t="shared" si="18"/>
        <v/>
      </c>
      <c r="BC13" s="52" t="str">
        <f t="shared" si="15"/>
        <v/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262177.63000000006</v>
      </c>
      <c r="Q14" s="154"/>
      <c r="R14" s="52" t="str">
        <f t="shared" si="16"/>
        <v/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68952.826999999874</v>
      </c>
      <c r="AJ14" s="119"/>
      <c r="AK14" s="52" t="str">
        <f t="shared" si="17"/>
        <v/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4"/>
        <v>2.6300042074527812</v>
      </c>
      <c r="BB14" s="157" t="str">
        <f t="shared" si="18"/>
        <v/>
      </c>
      <c r="BC14" s="52" t="str">
        <f t="shared" si="15"/>
        <v/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253800.33999999976</v>
      </c>
      <c r="Q15" s="154"/>
      <c r="R15" s="52" t="str">
        <f t="shared" si="16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79762.330999999933</v>
      </c>
      <c r="AJ15" s="119"/>
      <c r="AK15" s="52" t="str">
        <f t="shared" si="17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4"/>
        <v>3.1427196275623586</v>
      </c>
      <c r="BB15" s="157" t="str">
        <f t="shared" si="18"/>
        <v/>
      </c>
      <c r="BC15" s="52" t="str">
        <f t="shared" si="15"/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340111.73000000016</v>
      </c>
      <c r="Q16" s="154"/>
      <c r="R16" s="52" t="str">
        <f t="shared" si="16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108964.868</v>
      </c>
      <c r="AJ16" s="119"/>
      <c r="AK16" s="52" t="str">
        <f t="shared" si="17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4"/>
        <v>3.2037962348431783</v>
      </c>
      <c r="BB16" s="157" t="str">
        <f t="shared" si="18"/>
        <v/>
      </c>
      <c r="BC16" s="52" t="str">
        <f t="shared" si="15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295483.50000000035</v>
      </c>
      <c r="Q17" s="154"/>
      <c r="R17" s="52" t="str">
        <f t="shared" si="16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91560.633000000089</v>
      </c>
      <c r="AJ17" s="119"/>
      <c r="AK17" s="52" t="str">
        <f t="shared" si="17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4"/>
        <v>3.0986716009523367</v>
      </c>
      <c r="BB17" s="157" t="str">
        <f t="shared" si="18"/>
        <v/>
      </c>
      <c r="BC17" s="52" t="str">
        <f t="shared" si="15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215837.9100000005</v>
      </c>
      <c r="Q18" s="154"/>
      <c r="R18" s="52" t="str">
        <f t="shared" si="16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67355.897999999972</v>
      </c>
      <c r="AJ18" s="119"/>
      <c r="AK18" s="52" t="str">
        <f t="shared" si="17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4"/>
        <v>3.1206704142010926</v>
      </c>
      <c r="BB18" s="157" t="str">
        <f t="shared" si="18"/>
        <v/>
      </c>
      <c r="BC18" s="52" t="str">
        <f t="shared" si="15"/>
        <v/>
      </c>
      <c r="BF18" s="105"/>
    </row>
    <row r="19" spans="1:58" ht="20.100000000000001" customHeight="1" thickBot="1" x14ac:dyDescent="0.3">
      <c r="A19" s="201" t="s">
        <v>156</v>
      </c>
      <c r="B19" s="167">
        <f>SUM(B7:B12)</f>
        <v>1224964.5599999998</v>
      </c>
      <c r="C19" s="168">
        <f t="shared" ref="C19:Q19" si="19">SUM(C7:C12)</f>
        <v>1397675.1099999999</v>
      </c>
      <c r="D19" s="168">
        <f t="shared" si="19"/>
        <v>1563469.3299999996</v>
      </c>
      <c r="E19" s="168">
        <f t="shared" si="19"/>
        <v>1499220.71</v>
      </c>
      <c r="F19" s="168">
        <f t="shared" si="19"/>
        <v>1310648.8500000001</v>
      </c>
      <c r="G19" s="168">
        <f t="shared" si="19"/>
        <v>1342227.7999999996</v>
      </c>
      <c r="H19" s="168">
        <f t="shared" si="19"/>
        <v>1299940.2699999996</v>
      </c>
      <c r="I19" s="168">
        <f t="shared" si="19"/>
        <v>1385839.7700000003</v>
      </c>
      <c r="J19" s="168">
        <f t="shared" si="19"/>
        <v>1496692.2399999998</v>
      </c>
      <c r="K19" s="168">
        <f t="shared" si="19"/>
        <v>1416112.8000000003</v>
      </c>
      <c r="L19" s="168">
        <f t="shared" si="19"/>
        <v>1433178.8499999989</v>
      </c>
      <c r="M19" s="168">
        <f t="shared" si="19"/>
        <v>1635760.48</v>
      </c>
      <c r="N19" s="168">
        <f t="shared" si="19"/>
        <v>1548885.0499999998</v>
      </c>
      <c r="O19" s="168">
        <f t="shared" si="19"/>
        <v>1579679.9099999997</v>
      </c>
      <c r="P19" s="168">
        <f t="shared" si="19"/>
        <v>1667953.8299999989</v>
      </c>
      <c r="Q19" s="311">
        <f t="shared" si="19"/>
        <v>1689822.9400000011</v>
      </c>
      <c r="R19" s="165">
        <f>(Q19-P19)/P19</f>
        <v>1.3111340138235249E-2</v>
      </c>
      <c r="S19" s="171"/>
      <c r="T19" s="170"/>
      <c r="U19" s="167">
        <f>SUM(U7:U12)</f>
        <v>266893.72800000006</v>
      </c>
      <c r="V19" s="168">
        <f t="shared" ref="V19:AJ19" si="20">SUM(V7:V12)</f>
        <v>280683.13599999994</v>
      </c>
      <c r="W19" s="168">
        <f t="shared" si="20"/>
        <v>301911.68200000003</v>
      </c>
      <c r="X19" s="168">
        <f t="shared" si="20"/>
        <v>310958.3290000002</v>
      </c>
      <c r="Y19" s="168">
        <f t="shared" si="20"/>
        <v>311247.64899999986</v>
      </c>
      <c r="Z19" s="168">
        <f t="shared" si="20"/>
        <v>327590.92099999991</v>
      </c>
      <c r="AA19" s="168">
        <f t="shared" si="20"/>
        <v>312680.47900000005</v>
      </c>
      <c r="AB19" s="168">
        <f t="shared" si="20"/>
        <v>347700.04200000002</v>
      </c>
      <c r="AC19" s="168">
        <f t="shared" si="20"/>
        <v>367835.348</v>
      </c>
      <c r="AD19" s="168">
        <f t="shared" si="20"/>
        <v>365143.30899999995</v>
      </c>
      <c r="AE19" s="168">
        <f t="shared" si="20"/>
        <v>369574.66199999978</v>
      </c>
      <c r="AF19" s="168">
        <f t="shared" si="20"/>
        <v>438243.2570000001</v>
      </c>
      <c r="AG19" s="168">
        <f t="shared" si="20"/>
        <v>430756.63500000001</v>
      </c>
      <c r="AH19" s="168">
        <f t="shared" si="20"/>
        <v>446856.70500000007</v>
      </c>
      <c r="AI19" s="168">
        <f t="shared" si="20"/>
        <v>456377.41800000041</v>
      </c>
      <c r="AJ19" s="311">
        <f t="shared" si="20"/>
        <v>454203.70700000023</v>
      </c>
      <c r="AK19" s="61">
        <f t="shared" si="17"/>
        <v>-4.7629679170501441E-3</v>
      </c>
      <c r="AM19" s="172">
        <f t="shared" si="0"/>
        <v>2.1787873438558916</v>
      </c>
      <c r="AN19" s="173">
        <f t="shared" si="1"/>
        <v>2.0082144555038974</v>
      </c>
      <c r="AO19" s="173">
        <f t="shared" si="2"/>
        <v>1.9310368051799269</v>
      </c>
      <c r="AP19" s="173">
        <f t="shared" si="3"/>
        <v>2.0741330941192788</v>
      </c>
      <c r="AQ19" s="173">
        <f t="shared" si="4"/>
        <v>2.3747600205806445</v>
      </c>
      <c r="AR19" s="173">
        <f t="shared" si="5"/>
        <v>2.4406506928257636</v>
      </c>
      <c r="AS19" s="173">
        <f t="shared" si="6"/>
        <v>2.4053449701962086</v>
      </c>
      <c r="AT19" s="173">
        <f t="shared" si="7"/>
        <v>2.5089483613246282</v>
      </c>
      <c r="AU19" s="173">
        <f t="shared" si="8"/>
        <v>2.4576552090628869</v>
      </c>
      <c r="AV19" s="173">
        <f t="shared" si="9"/>
        <v>2.5784902798703597</v>
      </c>
      <c r="AW19" s="173">
        <f t="shared" si="10"/>
        <v>2.5787058049314644</v>
      </c>
      <c r="AX19" s="173">
        <f t="shared" si="11"/>
        <v>2.6791407565978127</v>
      </c>
      <c r="AY19" s="173">
        <f t="shared" si="12"/>
        <v>2.7810755549612933</v>
      </c>
      <c r="AZ19" s="173">
        <f t="shared" si="13"/>
        <v>2.8287800722869241</v>
      </c>
      <c r="BA19" s="173">
        <f t="shared" ref="BA19" si="21">(AI19/Q19)*10</f>
        <v>2.7007410492367923</v>
      </c>
      <c r="BB19" s="173">
        <f t="shared" si="18"/>
        <v>2.6878775062670175</v>
      </c>
      <c r="BC19" s="61">
        <f t="shared" si="15"/>
        <v>-4.7629679170499888E-3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2">SUM(E7:E9)</f>
        <v>705578.6</v>
      </c>
      <c r="F20" s="154">
        <f t="shared" si="22"/>
        <v>632916.85000000009</v>
      </c>
      <c r="G20" s="154">
        <f t="shared" si="22"/>
        <v>633325.84999999986</v>
      </c>
      <c r="H20" s="154">
        <f t="shared" si="22"/>
        <v>600973.71999999986</v>
      </c>
      <c r="I20" s="154">
        <f t="shared" si="22"/>
        <v>621189.68999999983</v>
      </c>
      <c r="J20" s="154">
        <f t="shared" si="22"/>
        <v>700212.19</v>
      </c>
      <c r="K20" s="154">
        <f t="shared" si="22"/>
        <v>677164.05</v>
      </c>
      <c r="L20" s="154">
        <f t="shared" si="22"/>
        <v>711594.16999999958</v>
      </c>
      <c r="M20" s="154">
        <f t="shared" si="22"/>
        <v>777932.75999999954</v>
      </c>
      <c r="N20" s="154">
        <f t="shared" si="22"/>
        <v>755568.75999999954</v>
      </c>
      <c r="O20" s="154">
        <f t="shared" ref="O20:P20" si="23">SUM(O7:O9)</f>
        <v>747401.82999999961</v>
      </c>
      <c r="P20" s="154">
        <f t="shared" si="23"/>
        <v>763147.77999999945</v>
      </c>
      <c r="Q20" s="154">
        <f t="shared" si="22"/>
        <v>815460.92000000039</v>
      </c>
      <c r="R20" s="61">
        <f>IF(Q20="","",(Q20-P20)/P20)</f>
        <v>6.8549160950191035E-2</v>
      </c>
      <c r="T20" s="109" t="s">
        <v>85</v>
      </c>
      <c r="U20" s="117">
        <f t="shared" ref="U20:AI20" si="24">SUM(U7:U9)</f>
        <v>127825.96000000005</v>
      </c>
      <c r="V20" s="154">
        <f t="shared" si="24"/>
        <v>131829.77699999997</v>
      </c>
      <c r="W20" s="154">
        <f t="shared" si="24"/>
        <v>147637.00799999994</v>
      </c>
      <c r="X20" s="154">
        <f t="shared" si="24"/>
        <v>147798.02600000007</v>
      </c>
      <c r="Y20" s="154">
        <f t="shared" si="24"/>
        <v>150261.35799999989</v>
      </c>
      <c r="Z20" s="154">
        <f t="shared" si="24"/>
        <v>154060.902</v>
      </c>
      <c r="AA20" s="154">
        <f t="shared" si="24"/>
        <v>149616.23400000005</v>
      </c>
      <c r="AB20" s="154">
        <f t="shared" si="24"/>
        <v>163461.9059999999</v>
      </c>
      <c r="AC20" s="154">
        <f t="shared" si="24"/>
        <v>175986.76699999999</v>
      </c>
      <c r="AD20" s="154">
        <f t="shared" si="24"/>
        <v>179661.59399999992</v>
      </c>
      <c r="AE20" s="154">
        <f t="shared" si="24"/>
        <v>185422.15799999988</v>
      </c>
      <c r="AF20" s="154">
        <f t="shared" si="24"/>
        <v>208515.4380000002</v>
      </c>
      <c r="AG20" s="154">
        <f t="shared" si="24"/>
        <v>211263.07400000002</v>
      </c>
      <c r="AH20" s="154">
        <f t="shared" ref="AH20" si="25">SUM(AH7:AH9)</f>
        <v>210042.29800000007</v>
      </c>
      <c r="AI20" s="154">
        <f t="shared" si="24"/>
        <v>217074.01400000032</v>
      </c>
      <c r="AJ20" s="119">
        <f>IF(AJ9="","",SUM(AJ7:AJ9))</f>
        <v>217202.81700000013</v>
      </c>
      <c r="AK20" s="61">
        <f t="shared" si="17"/>
        <v>5.9335982979432311E-4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2.8444558143116194</v>
      </c>
      <c r="BB20" s="156">
        <f t="shared" si="18"/>
        <v>2.6635588741640741</v>
      </c>
      <c r="BC20" s="61">
        <f t="shared" si="15"/>
        <v>-6.3596326312182067E-2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6">SUM(E10:E12)</f>
        <v>793642.10999999975</v>
      </c>
      <c r="F21" s="154">
        <f t="shared" si="26"/>
        <v>677732</v>
      </c>
      <c r="G21" s="154">
        <f t="shared" si="26"/>
        <v>708901.94999999972</v>
      </c>
      <c r="H21" s="154">
        <f t="shared" si="26"/>
        <v>698966.54999999958</v>
      </c>
      <c r="I21" s="154">
        <f t="shared" si="26"/>
        <v>764650.08000000054</v>
      </c>
      <c r="J21" s="154">
        <f t="shared" si="26"/>
        <v>796480.04999999993</v>
      </c>
      <c r="K21" s="154">
        <f t="shared" si="26"/>
        <v>738948.75000000023</v>
      </c>
      <c r="L21" s="154">
        <f t="shared" si="26"/>
        <v>721584.67999999924</v>
      </c>
      <c r="M21" s="154">
        <f t="shared" si="26"/>
        <v>857827.72000000044</v>
      </c>
      <c r="N21" s="154">
        <f t="shared" si="26"/>
        <v>793316.29000000039</v>
      </c>
      <c r="O21" s="154">
        <f t="shared" ref="O21:P21" si="27">SUM(O10:O12)</f>
        <v>832278.08000000007</v>
      </c>
      <c r="P21" s="154">
        <f t="shared" si="27"/>
        <v>904806.04999999958</v>
      </c>
      <c r="Q21" s="154" t="str">
        <f>IF(Q13="","",SUM(Q10:Q12))</f>
        <v/>
      </c>
      <c r="R21" s="52" t="str">
        <f t="shared" ref="R21:R23" si="28">IF(Q21="","",(Q21-P21)/P21)</f>
        <v/>
      </c>
      <c r="T21" s="109" t="s">
        <v>86</v>
      </c>
      <c r="U21" s="117">
        <f t="shared" ref="U21:AI21" si="29">SUM(U10:U12)</f>
        <v>139067.76800000004</v>
      </c>
      <c r="V21" s="154">
        <f t="shared" si="29"/>
        <v>148853.359</v>
      </c>
      <c r="W21" s="154">
        <f t="shared" si="29"/>
        <v>154274.67400000006</v>
      </c>
      <c r="X21" s="154">
        <f t="shared" si="29"/>
        <v>163160.30300000007</v>
      </c>
      <c r="Y21" s="154">
        <f t="shared" si="29"/>
        <v>160986.291</v>
      </c>
      <c r="Z21" s="154">
        <f t="shared" si="29"/>
        <v>173530.01899999991</v>
      </c>
      <c r="AA21" s="154">
        <f t="shared" si="29"/>
        <v>163064.24500000002</v>
      </c>
      <c r="AB21" s="154">
        <f t="shared" si="29"/>
        <v>184238.13600000006</v>
      </c>
      <c r="AC21" s="154">
        <f t="shared" si="29"/>
        <v>191848.58100000001</v>
      </c>
      <c r="AD21" s="154">
        <f t="shared" si="29"/>
        <v>185481.71500000003</v>
      </c>
      <c r="AE21" s="154">
        <f t="shared" si="29"/>
        <v>184152.50399999987</v>
      </c>
      <c r="AF21" s="154">
        <f t="shared" si="29"/>
        <v>229727.8189999999</v>
      </c>
      <c r="AG21" s="154">
        <f t="shared" si="29"/>
        <v>219493.56100000002</v>
      </c>
      <c r="AH21" s="154">
        <f t="shared" ref="AH21" si="30">SUM(AH10:AH12)</f>
        <v>236814.40700000006</v>
      </c>
      <c r="AI21" s="154">
        <f t="shared" si="29"/>
        <v>239303.40400000007</v>
      </c>
      <c r="AJ21" s="119">
        <f>IF(AJ12="","",SUM(AJ10:AJ12))</f>
        <v>237000.89000000007</v>
      </c>
      <c r="AK21" s="52">
        <f t="shared" si="17"/>
        <v>-9.6217352595619372E-3</v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2.6448033144782817</v>
      </c>
      <c r="BB21" s="157" t="e">
        <f t="shared" si="18"/>
        <v>#VALUE!</v>
      </c>
      <c r="BC21" s="52" t="e">
        <f t="shared" si="15"/>
        <v>#VALUE!</v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1">SUM(E13:E15)</f>
        <v>754867.37999999942</v>
      </c>
      <c r="F22" s="154">
        <f t="shared" si="31"/>
        <v>738758.1099999994</v>
      </c>
      <c r="G22" s="154">
        <f t="shared" si="31"/>
        <v>704562.56</v>
      </c>
      <c r="H22" s="154">
        <f t="shared" si="31"/>
        <v>722837.31000000017</v>
      </c>
      <c r="I22" s="154">
        <f t="shared" si="31"/>
        <v>737201</v>
      </c>
      <c r="J22" s="154">
        <f t="shared" si="31"/>
        <v>693204.98</v>
      </c>
      <c r="K22" s="154">
        <f t="shared" si="31"/>
        <v>737933.16</v>
      </c>
      <c r="L22" s="154">
        <f t="shared" si="31"/>
        <v>849480.53000000073</v>
      </c>
      <c r="M22" s="154">
        <f t="shared" si="31"/>
        <v>799727.64999999991</v>
      </c>
      <c r="N22" s="154">
        <f t="shared" si="31"/>
        <v>849670.03999999946</v>
      </c>
      <c r="O22" s="154">
        <f t="shared" ref="O22:P22" si="32">SUM(O13:O15)</f>
        <v>830495.60000000009</v>
      </c>
      <c r="P22" s="154">
        <f t="shared" si="32"/>
        <v>849964.88000000047</v>
      </c>
      <c r="Q22" s="154" t="str">
        <f>IF(Q15="","",SUM(Q13:Q15))</f>
        <v/>
      </c>
      <c r="R22" s="52" t="str">
        <f t="shared" si="28"/>
        <v/>
      </c>
      <c r="T22" s="109" t="s">
        <v>87</v>
      </c>
      <c r="U22" s="117">
        <f t="shared" ref="U22:AI22" si="33">SUM(U13:U15)</f>
        <v>158206.60300000003</v>
      </c>
      <c r="V22" s="154">
        <f t="shared" si="33"/>
        <v>169988.98999999996</v>
      </c>
      <c r="W22" s="154">
        <f t="shared" si="33"/>
        <v>174028.42199999993</v>
      </c>
      <c r="X22" s="154">
        <f t="shared" si="33"/>
        <v>185845.58100000009</v>
      </c>
      <c r="Y22" s="154">
        <f t="shared" si="33"/>
        <v>187208.74600000004</v>
      </c>
      <c r="Z22" s="154">
        <f t="shared" si="33"/>
        <v>184869.60900000014</v>
      </c>
      <c r="AA22" s="154">
        <f t="shared" si="33"/>
        <v>182230.02000000002</v>
      </c>
      <c r="AB22" s="154">
        <f t="shared" si="33"/>
        <v>187633.69599999988</v>
      </c>
      <c r="AC22" s="154">
        <f t="shared" si="33"/>
        <v>192412.99599999998</v>
      </c>
      <c r="AD22" s="154">
        <f t="shared" si="33"/>
        <v>210505.53399999993</v>
      </c>
      <c r="AE22" s="154">
        <f t="shared" si="33"/>
        <v>229542.15600000002</v>
      </c>
      <c r="AF22" s="154">
        <f t="shared" si="33"/>
        <v>232578.478</v>
      </c>
      <c r="AG22" s="154">
        <f t="shared" si="33"/>
        <v>243737.14000000025</v>
      </c>
      <c r="AH22" s="154">
        <f t="shared" ref="AH22" si="34">SUM(AH13:AH15)</f>
        <v>233950.72700000019</v>
      </c>
      <c r="AI22" s="154">
        <f t="shared" si="33"/>
        <v>239754.59399999987</v>
      </c>
      <c r="AJ22" s="119" t="str">
        <f>IF(AJ15="","",SUM(AJ13:AJ15))</f>
        <v/>
      </c>
      <c r="AK22" s="52" t="str">
        <f t="shared" si="17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2.8207588294706918</v>
      </c>
      <c r="BB22" s="157" t="str">
        <f t="shared" si="18"/>
        <v/>
      </c>
      <c r="BC22" s="52" t="str">
        <f t="shared" si="15"/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5">SUM(E16:E18)</f>
        <v>786527.00999999943</v>
      </c>
      <c r="F23" s="155">
        <f t="shared" si="35"/>
        <v>786761.36999999953</v>
      </c>
      <c r="G23" s="155">
        <f t="shared" si="35"/>
        <v>751398.26999999967</v>
      </c>
      <c r="H23" s="155">
        <f t="shared" si="35"/>
        <v>756727.27000000025</v>
      </c>
      <c r="I23" s="155">
        <f t="shared" si="35"/>
        <v>858528.7000000003</v>
      </c>
      <c r="J23" s="155">
        <f t="shared" si="35"/>
        <v>762076.04</v>
      </c>
      <c r="K23" s="155">
        <f t="shared" si="35"/>
        <v>809163.8199999996</v>
      </c>
      <c r="L23" s="155">
        <f t="shared" si="35"/>
        <v>868724.61000000057</v>
      </c>
      <c r="M23" s="155">
        <f t="shared" si="35"/>
        <v>852537.59000000043</v>
      </c>
      <c r="N23" s="155">
        <f t="shared" si="35"/>
        <v>855018.950000001</v>
      </c>
      <c r="O23" s="155">
        <f t="shared" ref="O23:P23" si="36">SUM(O16:O18)</f>
        <v>779776.2899999998</v>
      </c>
      <c r="P23" s="155">
        <f t="shared" si="36"/>
        <v>851433.14000000095</v>
      </c>
      <c r="Q23" s="155" t="str">
        <f>IF(Q18="","",(SUM(Q16:Q18)))</f>
        <v/>
      </c>
      <c r="R23" s="55" t="str">
        <f t="shared" si="28"/>
        <v/>
      </c>
      <c r="T23" s="110" t="s">
        <v>88</v>
      </c>
      <c r="U23" s="196">
        <f t="shared" ref="U23:AI23" si="37">SUM(U16:U18)</f>
        <v>189279.87400000004</v>
      </c>
      <c r="V23" s="155">
        <f t="shared" si="37"/>
        <v>206246.13400000002</v>
      </c>
      <c r="W23" s="155">
        <f t="shared" si="37"/>
        <v>227564.73100000003</v>
      </c>
      <c r="X23" s="155">
        <f t="shared" si="37"/>
        <v>223989.65199999989</v>
      </c>
      <c r="Y23" s="155">
        <f t="shared" si="37"/>
        <v>227828.40799999997</v>
      </c>
      <c r="Z23" s="155">
        <f t="shared" si="37"/>
        <v>223073.37500000009</v>
      </c>
      <c r="AA23" s="155">
        <f t="shared" si="37"/>
        <v>229063.12599999984</v>
      </c>
      <c r="AB23" s="155">
        <f t="shared" si="37"/>
        <v>242707.26199999999</v>
      </c>
      <c r="AC23" s="155">
        <f t="shared" si="37"/>
        <v>240093.19299999997</v>
      </c>
      <c r="AD23" s="155">
        <f t="shared" si="37"/>
        <v>243753.495</v>
      </c>
      <c r="AE23" s="155">
        <f t="shared" si="37"/>
        <v>257072.85799999989</v>
      </c>
      <c r="AF23" s="155">
        <f t="shared" si="37"/>
        <v>256615.4160000002</v>
      </c>
      <c r="AG23" s="155">
        <f t="shared" si="37"/>
        <v>264469.51299999969</v>
      </c>
      <c r="AH23" s="155">
        <f t="shared" ref="AH23" si="38">SUM(AH16:AH18)</f>
        <v>243824.8679999999</v>
      </c>
      <c r="AI23" s="155">
        <f t="shared" si="37"/>
        <v>267881.39900000009</v>
      </c>
      <c r="AJ23" s="123" t="str">
        <f>IF(AJ18="","",SUM(AJ16:AJ18))</f>
        <v/>
      </c>
      <c r="AK23" s="55" t="str">
        <f t="shared" si="17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9">IF(W18="","",(W23/D23)*10)</f>
        <v>2.363592154138149</v>
      </c>
      <c r="AP23" s="158">
        <f t="shared" si="39"/>
        <v>2.8478316593348785</v>
      </c>
      <c r="AQ23" s="158">
        <f t="shared" si="39"/>
        <v>2.895775220890676</v>
      </c>
      <c r="AR23" s="158">
        <f t="shared" si="39"/>
        <v>2.9687767979556323</v>
      </c>
      <c r="AS23" s="158">
        <f t="shared" si="39"/>
        <v>3.0270235404625998</v>
      </c>
      <c r="AT23" s="158">
        <f t="shared" si="39"/>
        <v>2.8270139600458304</v>
      </c>
      <c r="AU23" s="158">
        <f t="shared" si="39"/>
        <v>3.1505149144959335</v>
      </c>
      <c r="AV23" s="158">
        <f t="shared" si="39"/>
        <v>3.012412183728137</v>
      </c>
      <c r="AW23" s="158">
        <f t="shared" si="39"/>
        <v>2.9591985197702608</v>
      </c>
      <c r="AX23" s="158">
        <f t="shared" si="39"/>
        <v>3.0100187840397759</v>
      </c>
      <c r="AY23" s="158">
        <f t="shared" si="39"/>
        <v>3.0931421227564533</v>
      </c>
      <c r="AZ23" s="158">
        <f t="shared" si="39"/>
        <v>3.126856652694582</v>
      </c>
      <c r="BA23" s="158">
        <f t="shared" si="39"/>
        <v>3.146241159934176</v>
      </c>
      <c r="BB23" s="158" t="str">
        <f t="shared" si="18"/>
        <v/>
      </c>
      <c r="BC23" s="55" t="str">
        <f t="shared" si="15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53" t="s">
        <v>2</v>
      </c>
      <c r="B26" s="355" t="s">
        <v>72</v>
      </c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51" t="s">
        <v>149</v>
      </c>
      <c r="T26" s="356" t="s">
        <v>3</v>
      </c>
      <c r="U26" s="348" t="s">
        <v>72</v>
      </c>
      <c r="V26" s="349"/>
      <c r="W26" s="349"/>
      <c r="X26" s="349"/>
      <c r="Y26" s="349"/>
      <c r="Z26" s="349"/>
      <c r="AA26" s="349"/>
      <c r="AB26" s="349"/>
      <c r="AC26" s="349"/>
      <c r="AD26" s="349"/>
      <c r="AE26" s="349"/>
      <c r="AF26" s="349"/>
      <c r="AG26" s="349"/>
      <c r="AH26" s="349"/>
      <c r="AI26" s="349"/>
      <c r="AJ26" s="350"/>
      <c r="AK26" s="351" t="s">
        <v>149</v>
      </c>
      <c r="AM26" s="348" t="s">
        <v>72</v>
      </c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50"/>
      <c r="BC26" s="351" t="str">
        <f>AK26</f>
        <v>D       2025/2024</v>
      </c>
      <c r="BF26" s="105"/>
    </row>
    <row r="27" spans="1:58" ht="20.100000000000001" customHeight="1" thickBot="1" x14ac:dyDescent="0.3">
      <c r="A27" s="354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265">
        <v>2025</v>
      </c>
      <c r="R27" s="352"/>
      <c r="T27" s="357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2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52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99971.11000000003</v>
      </c>
      <c r="Q29" s="153">
        <v>113553.34999999995</v>
      </c>
      <c r="R29" s="61">
        <f>IF(Q29="","",(Q29-P29)/P29)</f>
        <v>0.13586165043080861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29052.252000000044</v>
      </c>
      <c r="AJ29" s="112">
        <v>30523.398000000034</v>
      </c>
      <c r="AK29" s="61">
        <f>(AJ29-AI29)/AI29</f>
        <v>5.0637933334737269E-2</v>
      </c>
      <c r="AM29" s="197">
        <f t="shared" ref="AM29:AM38" si="40">(U29/B29)*10</f>
        <v>2.7191842704023532</v>
      </c>
      <c r="AN29" s="156">
        <f t="shared" ref="AN29:AN38" si="41">(V29/C29)*10</f>
        <v>2.7800309700828514</v>
      </c>
      <c r="AO29" s="156">
        <f t="shared" ref="AO29:AO38" si="42">(W29/D29)*10</f>
        <v>1.9785027216642543</v>
      </c>
      <c r="AP29" s="156">
        <f t="shared" ref="AP29:AP38" si="43">(X29/E29)*10</f>
        <v>2.1318199900464254</v>
      </c>
      <c r="AQ29" s="156">
        <f t="shared" ref="AQ29:AQ38" si="44">(Y29/F29)*10</f>
        <v>2.8836241613634588</v>
      </c>
      <c r="AR29" s="156">
        <f t="shared" ref="AR29:AR38" si="45">(Z29/G29)*10</f>
        <v>2.8113968285340656</v>
      </c>
      <c r="AS29" s="156">
        <f t="shared" ref="AS29:AS38" si="46">(AA29/H29)*10</f>
        <v>2.849648832409958</v>
      </c>
      <c r="AT29" s="156">
        <f t="shared" ref="AT29:AT38" si="47">(AB29/I29)*10</f>
        <v>2.7402501496381166</v>
      </c>
      <c r="AU29" s="156">
        <f t="shared" ref="AU29:AU38" si="48">(AC29/J29)*10</f>
        <v>2.5088253749107055</v>
      </c>
      <c r="AV29" s="156">
        <f t="shared" ref="AV29:AV38" si="49">(AD29/K29)*10</f>
        <v>2.713367743379365</v>
      </c>
      <c r="AW29" s="156">
        <f t="shared" ref="AW29:AW38" si="50">(AE29/L29)*10</f>
        <v>2.7634057686437541</v>
      </c>
      <c r="AX29" s="156">
        <f t="shared" ref="AX29:AX38" si="51">(AF29/M29)*10</f>
        <v>2.8185167159702846</v>
      </c>
      <c r="AY29" s="156">
        <f t="shared" ref="AY29:AY38" si="52">(AG29/N29)*10</f>
        <v>2.7810398942869212</v>
      </c>
      <c r="AZ29" s="156">
        <f t="shared" ref="AZ29:BB38" si="53">(AH29/O29)*10</f>
        <v>2.8049428744170504</v>
      </c>
      <c r="BA29" s="156">
        <f t="shared" si="53"/>
        <v>2.9060647621097768</v>
      </c>
      <c r="BB29" s="156">
        <f t="shared" si="53"/>
        <v>2.6880226783269756</v>
      </c>
      <c r="BC29" s="61">
        <f t="shared" ref="BC29:BC42" si="54">IF(BB29="","",(BB29-BA29)/BA29)</f>
        <v>-7.5030015375329981E-2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116909.72999999986</v>
      </c>
      <c r="Q30" s="154">
        <v>130686.72000000003</v>
      </c>
      <c r="R30" s="52">
        <f t="shared" ref="R30:R45" si="55">IF(Q30="","",(Q30-P30)/P30)</f>
        <v>0.11784297166711599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32092.275999999991</v>
      </c>
      <c r="AJ30" s="119">
        <v>32076.341999999986</v>
      </c>
      <c r="AK30" s="52">
        <f>IF(AJ30="","",(AJ30-AI30)/AI30)</f>
        <v>-4.965057635676805E-4</v>
      </c>
      <c r="AM30" s="198">
        <f t="shared" si="40"/>
        <v>2.7879398375187985</v>
      </c>
      <c r="AN30" s="157">
        <f t="shared" si="41"/>
        <v>2.0427271510143492</v>
      </c>
      <c r="AO30" s="157">
        <f t="shared" si="42"/>
        <v>2.0896835533292704</v>
      </c>
      <c r="AP30" s="157">
        <f t="shared" si="43"/>
        <v>1.9668833753855519</v>
      </c>
      <c r="AQ30" s="157">
        <f t="shared" si="44"/>
        <v>2.7208012815111413</v>
      </c>
      <c r="AR30" s="157">
        <f t="shared" si="45"/>
        <v>2.8186535496385967</v>
      </c>
      <c r="AS30" s="157">
        <f t="shared" si="46"/>
        <v>2.5500559099287456</v>
      </c>
      <c r="AT30" s="157">
        <f t="shared" si="47"/>
        <v>2.5589202711163801</v>
      </c>
      <c r="AU30" s="157">
        <f t="shared" si="48"/>
        <v>2.135369876877645</v>
      </c>
      <c r="AV30" s="157">
        <f t="shared" si="49"/>
        <v>2.795967218099392</v>
      </c>
      <c r="AW30" s="157">
        <f t="shared" si="50"/>
        <v>2.5867100565456687</v>
      </c>
      <c r="AX30" s="157">
        <f t="shared" si="51"/>
        <v>2.702163825618805</v>
      </c>
      <c r="AY30" s="157">
        <f t="shared" si="52"/>
        <v>2.8538574514087225</v>
      </c>
      <c r="AZ30" s="157">
        <f t="shared" si="53"/>
        <v>2.8045980686445504</v>
      </c>
      <c r="BA30" s="157">
        <f t="shared" si="53"/>
        <v>2.7450474823609659</v>
      </c>
      <c r="BB30" s="157">
        <f t="shared" si="53"/>
        <v>2.4544454096024433</v>
      </c>
      <c r="BC30" s="52">
        <f t="shared" si="54"/>
        <v>-0.10586413336230562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135113.55999999988</v>
      </c>
      <c r="Q31" s="154">
        <v>134067.26999999996</v>
      </c>
      <c r="R31" s="52">
        <f t="shared" si="55"/>
        <v>-7.7437823413129053E-3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34052.204000000012</v>
      </c>
      <c r="AJ31" s="119">
        <v>34408.853999999985</v>
      </c>
      <c r="AK31" s="52">
        <f t="shared" ref="AK31:AK45" si="56">IF(AJ31="","",(AJ31-AI31)/AI31)</f>
        <v>1.0473624555989745E-2</v>
      </c>
      <c r="AM31" s="198">
        <f t="shared" si="40"/>
        <v>2.0964781146598703</v>
      </c>
      <c r="AN31" s="157">
        <f t="shared" si="41"/>
        <v>2.4308336581123937</v>
      </c>
      <c r="AO31" s="157">
        <f t="shared" si="42"/>
        <v>1.9152653234034593</v>
      </c>
      <c r="AP31" s="157">
        <f t="shared" si="43"/>
        <v>2.2929730300085991</v>
      </c>
      <c r="AQ31" s="157">
        <f t="shared" si="44"/>
        <v>2.7059927155303445</v>
      </c>
      <c r="AR31" s="157">
        <f t="shared" si="45"/>
        <v>2.7063088774745574</v>
      </c>
      <c r="AS31" s="157">
        <f t="shared" si="46"/>
        <v>2.0927770392969895</v>
      </c>
      <c r="AT31" s="157">
        <f t="shared" si="47"/>
        <v>2.8047938509619263</v>
      </c>
      <c r="AU31" s="157">
        <f t="shared" si="48"/>
        <v>2.691589892008329</v>
      </c>
      <c r="AV31" s="157">
        <f t="shared" si="49"/>
        <v>2.7142155595131729</v>
      </c>
      <c r="AW31" s="157">
        <f t="shared" si="50"/>
        <v>2.6248636127218381</v>
      </c>
      <c r="AX31" s="157">
        <f t="shared" si="51"/>
        <v>2.6944911272557897</v>
      </c>
      <c r="AY31" s="157">
        <f t="shared" si="52"/>
        <v>2.8176742788291529</v>
      </c>
      <c r="AZ31" s="157">
        <f t="shared" si="53"/>
        <v>2.7981723780518082</v>
      </c>
      <c r="BA31" s="157">
        <f t="shared" si="53"/>
        <v>2.5202654715041217</v>
      </c>
      <c r="BB31" s="157">
        <f t="shared" si="53"/>
        <v>2.5665364857507722</v>
      </c>
      <c r="BC31" s="52">
        <f t="shared" si="54"/>
        <v>1.8359579484710169E-2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147483.00000000015</v>
      </c>
      <c r="Q32" s="154">
        <v>142578.17999999993</v>
      </c>
      <c r="R32" s="52">
        <f t="shared" si="55"/>
        <v>-3.3256849942028613E-2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35430.791999999979</v>
      </c>
      <c r="AJ32" s="119">
        <v>35468.04000000003</v>
      </c>
      <c r="AK32" s="52">
        <f t="shared" si="56"/>
        <v>1.0512889466329329E-3</v>
      </c>
      <c r="AM32" s="198">
        <f t="shared" si="40"/>
        <v>2.2914270225780289</v>
      </c>
      <c r="AN32" s="157">
        <f t="shared" si="41"/>
        <v>1.9145717289185553</v>
      </c>
      <c r="AO32" s="157">
        <f t="shared" si="42"/>
        <v>2.1035922277296368</v>
      </c>
      <c r="AP32" s="157">
        <f t="shared" si="43"/>
        <v>2.004869476200021</v>
      </c>
      <c r="AQ32" s="157">
        <f t="shared" si="44"/>
        <v>2.7051742263548508</v>
      </c>
      <c r="AR32" s="157">
        <f t="shared" si="45"/>
        <v>2.7930772105810764</v>
      </c>
      <c r="AS32" s="157">
        <f t="shared" si="46"/>
        <v>2.0109938298336294</v>
      </c>
      <c r="AT32" s="157">
        <f t="shared" si="47"/>
        <v>2.3678384891138591</v>
      </c>
      <c r="AU32" s="157">
        <f t="shared" si="48"/>
        <v>2.2640842936783332</v>
      </c>
      <c r="AV32" s="157">
        <f t="shared" si="49"/>
        <v>2.578341806144997</v>
      </c>
      <c r="AW32" s="157">
        <f t="shared" si="50"/>
        <v>2.6090495071464521</v>
      </c>
      <c r="AX32" s="157">
        <f t="shared" si="51"/>
        <v>2.6516092544009791</v>
      </c>
      <c r="AY32" s="157">
        <f t="shared" si="52"/>
        <v>2.6528187763991968</v>
      </c>
      <c r="AZ32" s="157">
        <f t="shared" si="53"/>
        <v>2.6880382267319995</v>
      </c>
      <c r="BA32" s="157">
        <f t="shared" si="53"/>
        <v>2.4023644759056939</v>
      </c>
      <c r="BB32" s="157">
        <f t="shared" si="53"/>
        <v>2.4876204760083236</v>
      </c>
      <c r="BC32" s="52">
        <f t="shared" si="54"/>
        <v>3.5488370294223602E-2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152707.30999999988</v>
      </c>
      <c r="Q33" s="154">
        <v>146016.04000000007</v>
      </c>
      <c r="R33" s="52">
        <f t="shared" si="55"/>
        <v>-4.3817614232087645E-2</v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36279.495000000017</v>
      </c>
      <c r="AJ33" s="119">
        <v>38364.355000000032</v>
      </c>
      <c r="AK33" s="52">
        <f t="shared" si="56"/>
        <v>5.7466621296686025E-2</v>
      </c>
      <c r="AM33" s="198">
        <f t="shared" si="40"/>
        <v>2.4552842575993914</v>
      </c>
      <c r="AN33" s="157">
        <f t="shared" si="41"/>
        <v>2.2012427902355096</v>
      </c>
      <c r="AO33" s="157">
        <f t="shared" si="42"/>
        <v>1.8923654382954234</v>
      </c>
      <c r="AP33" s="157">
        <f t="shared" si="43"/>
        <v>2.3594416740317734</v>
      </c>
      <c r="AQ33" s="157">
        <f t="shared" si="44"/>
        <v>2.6818729356906932</v>
      </c>
      <c r="AR33" s="157">
        <f t="shared" si="45"/>
        <v>2.7474026310017368</v>
      </c>
      <c r="AS33" s="157">
        <f t="shared" si="46"/>
        <v>2.3909894211379137</v>
      </c>
      <c r="AT33" s="157">
        <f t="shared" si="47"/>
        <v>2.6441904855347453</v>
      </c>
      <c r="AU33" s="157">
        <f t="shared" si="48"/>
        <v>2.4025006171809284</v>
      </c>
      <c r="AV33" s="157">
        <f t="shared" si="49"/>
        <v>2.5432874794546838</v>
      </c>
      <c r="AW33" s="157">
        <f t="shared" si="50"/>
        <v>2.5567507968930014</v>
      </c>
      <c r="AX33" s="157">
        <f t="shared" si="51"/>
        <v>2.7072195800906469</v>
      </c>
      <c r="AY33" s="157">
        <f t="shared" si="52"/>
        <v>2.6754694876637215</v>
      </c>
      <c r="AZ33" s="157">
        <f t="shared" si="53"/>
        <v>2.6889600884413358</v>
      </c>
      <c r="BA33" s="157">
        <f t="shared" si="53"/>
        <v>2.3757536558007635</v>
      </c>
      <c r="BB33" s="157">
        <f t="shared" si="53"/>
        <v>2.6274068931057175</v>
      </c>
      <c r="BC33" s="52">
        <f t="shared" si="54"/>
        <v>0.10592564455936096</v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136448.87999999998</v>
      </c>
      <c r="Q34" s="154">
        <v>127083.42000000009</v>
      </c>
      <c r="R34" s="52">
        <f t="shared" si="55"/>
        <v>-6.8637133555071256E-2</v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32505.954999999998</v>
      </c>
      <c r="AJ34" s="119">
        <v>33174.585000000006</v>
      </c>
      <c r="AK34" s="52">
        <f t="shared" si="56"/>
        <v>2.0569461810920748E-2</v>
      </c>
      <c r="AM34" s="198">
        <f t="shared" si="40"/>
        <v>2.1020165625234823</v>
      </c>
      <c r="AN34" s="157">
        <f t="shared" si="41"/>
        <v>1.7740098041642658</v>
      </c>
      <c r="AO34" s="157">
        <f t="shared" si="42"/>
        <v>2.354680177351006</v>
      </c>
      <c r="AP34" s="157">
        <f t="shared" si="43"/>
        <v>1.9712545810595916</v>
      </c>
      <c r="AQ34" s="157">
        <f t="shared" si="44"/>
        <v>2.5708010782503732</v>
      </c>
      <c r="AR34" s="157">
        <f t="shared" si="45"/>
        <v>2.691606613908089</v>
      </c>
      <c r="AS34" s="157">
        <f t="shared" si="46"/>
        <v>2.5245321454200687</v>
      </c>
      <c r="AT34" s="157">
        <f t="shared" si="47"/>
        <v>2.3212555829506831</v>
      </c>
      <c r="AU34" s="157">
        <f t="shared" si="48"/>
        <v>2.4196352167128494</v>
      </c>
      <c r="AV34" s="157">
        <f t="shared" si="49"/>
        <v>2.6077093653063175</v>
      </c>
      <c r="AW34" s="157">
        <f t="shared" si="50"/>
        <v>2.6111078111666934</v>
      </c>
      <c r="AX34" s="157">
        <f t="shared" si="51"/>
        <v>2.7174495870537294</v>
      </c>
      <c r="AY34" s="157">
        <f t="shared" si="52"/>
        <v>2.6468771860293314</v>
      </c>
      <c r="AZ34" s="157">
        <f t="shared" si="53"/>
        <v>2.6921494721951751</v>
      </c>
      <c r="BA34" s="157">
        <f t="shared" si="53"/>
        <v>2.3822808219459186</v>
      </c>
      <c r="BB34" s="157"/>
      <c r="BC34" s="52"/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131488.36999999994</v>
      </c>
      <c r="Q35" s="154"/>
      <c r="R35" s="52" t="str">
        <f t="shared" si="55"/>
        <v/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33866.552999999985</v>
      </c>
      <c r="AJ35" s="119"/>
      <c r="AK35" s="52" t="str">
        <f t="shared" si="56"/>
        <v/>
      </c>
      <c r="AM35" s="198">
        <f t="shared" si="40"/>
        <v>2.5730718413288924</v>
      </c>
      <c r="AN35" s="157">
        <f t="shared" si="41"/>
        <v>2.1152117341675951</v>
      </c>
      <c r="AO35" s="157">
        <f t="shared" si="42"/>
        <v>2.0786182429808124</v>
      </c>
      <c r="AP35" s="157">
        <f t="shared" si="43"/>
        <v>2.2082312689324564</v>
      </c>
      <c r="AQ35" s="157">
        <f t="shared" si="44"/>
        <v>2.8364029516511247</v>
      </c>
      <c r="AR35" s="157">
        <f t="shared" si="45"/>
        <v>2.9159914494554884</v>
      </c>
      <c r="AS35" s="157">
        <f t="shared" si="46"/>
        <v>2.6482236092860245</v>
      </c>
      <c r="AT35" s="157">
        <f t="shared" si="47"/>
        <v>2.4414298807413699</v>
      </c>
      <c r="AU35" s="157">
        <f t="shared" si="48"/>
        <v>2.5776024338708856</v>
      </c>
      <c r="AV35" s="157">
        <f t="shared" si="49"/>
        <v>2.962909422884465</v>
      </c>
      <c r="AW35" s="157">
        <f t="shared" si="50"/>
        <v>2.6702840031607016</v>
      </c>
      <c r="AX35" s="157">
        <f t="shared" si="51"/>
        <v>2.9177581046988688</v>
      </c>
      <c r="AY35" s="157">
        <f t="shared" si="52"/>
        <v>2.6024694558995529</v>
      </c>
      <c r="AZ35" s="157">
        <f t="shared" si="53"/>
        <v>2.6894941599719639</v>
      </c>
      <c r="BA35" s="157">
        <f t="shared" si="53"/>
        <v>2.5756310615151747</v>
      </c>
      <c r="BB35" s="157"/>
      <c r="BC35" s="52"/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</v>
      </c>
      <c r="Q36" s="154"/>
      <c r="R36" s="52" t="str">
        <f t="shared" si="55"/>
        <v/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25359.500000000025</v>
      </c>
      <c r="AJ36" s="119"/>
      <c r="AK36" s="52" t="str">
        <f t="shared" si="56"/>
        <v/>
      </c>
      <c r="AM36" s="198">
        <f t="shared" si="40"/>
        <v>2.596858038930463</v>
      </c>
      <c r="AN36" s="157">
        <f t="shared" si="41"/>
        <v>2.5390380338304137</v>
      </c>
      <c r="AO36" s="157">
        <f t="shared" si="42"/>
        <v>2.4369051446930676</v>
      </c>
      <c r="AP36" s="157">
        <f t="shared" si="43"/>
        <v>3.0047628823362675</v>
      </c>
      <c r="AQ36" s="157">
        <f t="shared" si="44"/>
        <v>2.8217482283915563</v>
      </c>
      <c r="AR36" s="157">
        <f t="shared" si="45"/>
        <v>3.0548593316653818</v>
      </c>
      <c r="AS36" s="157">
        <f t="shared" si="46"/>
        <v>2.4088946240090925</v>
      </c>
      <c r="AT36" s="157">
        <f t="shared" si="47"/>
        <v>2.4788911781300693</v>
      </c>
      <c r="AU36" s="157">
        <f t="shared" si="48"/>
        <v>2.6460630977752024</v>
      </c>
      <c r="AV36" s="157">
        <f t="shared" si="49"/>
        <v>2.7962553403787336</v>
      </c>
      <c r="AW36" s="157">
        <f t="shared" si="50"/>
        <v>2.8847610738564002</v>
      </c>
      <c r="AX36" s="157">
        <f t="shared" si="51"/>
        <v>2.8576564297455391</v>
      </c>
      <c r="AY36" s="157">
        <f t="shared" si="52"/>
        <v>2.6836987129770478</v>
      </c>
      <c r="AZ36" s="157">
        <f t="shared" si="53"/>
        <v>2.7439739186098122</v>
      </c>
      <c r="BA36" s="157">
        <f t="shared" si="53"/>
        <v>2.4702122184014614</v>
      </c>
      <c r="BB36" s="157"/>
      <c r="BC36" s="52"/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/>
      <c r="R37" s="52" t="str">
        <f t="shared" si="55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33978.916999999987</v>
      </c>
      <c r="AJ37" s="119"/>
      <c r="AK37" s="52" t="str">
        <f t="shared" si="56"/>
        <v/>
      </c>
      <c r="AM37" s="198">
        <f t="shared" si="40"/>
        <v>2.6609147163514684</v>
      </c>
      <c r="AN37" s="157">
        <f t="shared" si="41"/>
        <v>2.4477706740286518</v>
      </c>
      <c r="AO37" s="157">
        <f t="shared" si="42"/>
        <v>2.1417496349682335</v>
      </c>
      <c r="AP37" s="157">
        <f t="shared" si="43"/>
        <v>2.5106144445623939</v>
      </c>
      <c r="AQ37" s="157">
        <f t="shared" si="44"/>
        <v>3.1842521435822113</v>
      </c>
      <c r="AR37" s="157">
        <f t="shared" si="45"/>
        <v>3.3649454435831103</v>
      </c>
      <c r="AS37" s="157">
        <f t="shared" si="46"/>
        <v>2.7034880868546924</v>
      </c>
      <c r="AT37" s="157">
        <f t="shared" si="47"/>
        <v>2.6358170139749189</v>
      </c>
      <c r="AU37" s="157">
        <f t="shared" si="48"/>
        <v>3.1656773651131371</v>
      </c>
      <c r="AV37" s="157">
        <f t="shared" si="49"/>
        <v>3.2745226936823624</v>
      </c>
      <c r="AW37" s="157">
        <f t="shared" si="50"/>
        <v>2.8372562827357921</v>
      </c>
      <c r="AX37" s="157">
        <f t="shared" si="51"/>
        <v>3.0130879305787333</v>
      </c>
      <c r="AY37" s="157">
        <f t="shared" si="52"/>
        <v>3.0865473679962045</v>
      </c>
      <c r="AZ37" s="157">
        <f t="shared" si="53"/>
        <v>2.9345794973729062</v>
      </c>
      <c r="BA37" s="157">
        <f t="shared" si="53"/>
        <v>3.1416336682913455</v>
      </c>
      <c r="BB37" s="157"/>
      <c r="BC37" s="52"/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/>
      <c r="R38" s="52" t="str">
        <f t="shared" si="55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44298.180000000044</v>
      </c>
      <c r="AJ38" s="119"/>
      <c r="AK38" s="52" t="str">
        <f t="shared" si="56"/>
        <v/>
      </c>
      <c r="AM38" s="198">
        <f t="shared" si="40"/>
        <v>3.2539314368583776</v>
      </c>
      <c r="AN38" s="157">
        <f t="shared" si="41"/>
        <v>3.1337083285605001</v>
      </c>
      <c r="AO38" s="157">
        <f t="shared" si="42"/>
        <v>2.2562326611474677</v>
      </c>
      <c r="AP38" s="157">
        <f t="shared" si="43"/>
        <v>3.3901116276712977</v>
      </c>
      <c r="AQ38" s="157">
        <f t="shared" si="44"/>
        <v>3.3140091652530894</v>
      </c>
      <c r="AR38" s="157">
        <f t="shared" si="45"/>
        <v>3.4292885910740196</v>
      </c>
      <c r="AS38" s="157">
        <f t="shared" si="46"/>
        <v>3.2799387414257781</v>
      </c>
      <c r="AT38" s="157">
        <f t="shared" si="47"/>
        <v>3.0212068642228891</v>
      </c>
      <c r="AU38" s="157">
        <f t="shared" si="48"/>
        <v>3.2532448061198354</v>
      </c>
      <c r="AV38" s="157">
        <f t="shared" si="49"/>
        <v>3.4008016340950329</v>
      </c>
      <c r="AW38" s="157">
        <f t="shared" si="50"/>
        <v>3.1623807399392989</v>
      </c>
      <c r="AX38" s="157">
        <f t="shared" si="51"/>
        <v>3.1617372629813776</v>
      </c>
      <c r="AY38" s="157">
        <f t="shared" si="52"/>
        <v>3.1696496791985505</v>
      </c>
      <c r="AZ38" s="157">
        <f t="shared" si="53"/>
        <v>3.1868024521878535</v>
      </c>
      <c r="BA38" s="157">
        <f t="shared" si="53"/>
        <v>3.2071185028295162</v>
      </c>
      <c r="BB38" s="157"/>
      <c r="BC38" s="52"/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/>
      <c r="R39" s="52" t="str">
        <f t="shared" si="55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39793.081000000013</v>
      </c>
      <c r="AJ39" s="119"/>
      <c r="AK39" s="52" t="str">
        <f t="shared" si="56"/>
        <v/>
      </c>
      <c r="AM39" s="198">
        <f t="shared" ref="AM39:AN45" si="57">(U39/B39)*10</f>
        <v>3.2414904621629503</v>
      </c>
      <c r="AN39" s="157">
        <f t="shared" si="57"/>
        <v>2.5668080317411479</v>
      </c>
      <c r="AO39" s="157">
        <f t="shared" ref="AO39:BB41" si="58">IF(W39="","",(W39/D39)*10)</f>
        <v>3.1227660965473962</v>
      </c>
      <c r="AP39" s="157">
        <f t="shared" si="58"/>
        <v>3.2923693141074821</v>
      </c>
      <c r="AQ39" s="157">
        <f t="shared" si="58"/>
        <v>3.4202920027254784</v>
      </c>
      <c r="AR39" s="157">
        <f t="shared" si="58"/>
        <v>3.4483133730908344</v>
      </c>
      <c r="AS39" s="157">
        <f t="shared" si="58"/>
        <v>3.0834533940913951</v>
      </c>
      <c r="AT39" s="157">
        <f t="shared" si="58"/>
        <v>2.9683270442133765</v>
      </c>
      <c r="AU39" s="157">
        <f t="shared" si="58"/>
        <v>3.3181225695901304</v>
      </c>
      <c r="AV39" s="157">
        <f t="shared" si="58"/>
        <v>3.2080125021789963</v>
      </c>
      <c r="AW39" s="157">
        <f t="shared" si="58"/>
        <v>3.0872727608300847</v>
      </c>
      <c r="AX39" s="157">
        <f t="shared" si="58"/>
        <v>3.0523879633076105</v>
      </c>
      <c r="AY39" s="157">
        <f t="shared" si="58"/>
        <v>3.1715278243097793</v>
      </c>
      <c r="AZ39" s="157">
        <f t="shared" si="58"/>
        <v>3.2930088970002629</v>
      </c>
      <c r="BA39" s="157">
        <f t="shared" si="58"/>
        <v>3.2354026463528296</v>
      </c>
      <c r="BB39" s="157" t="str">
        <f t="shared" si="58"/>
        <v/>
      </c>
      <c r="BC39" s="52" t="str">
        <f t="shared" si="54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/>
      <c r="R40" s="52" t="str">
        <f t="shared" si="55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29612.303999999993</v>
      </c>
      <c r="AJ40" s="119"/>
      <c r="AK40" s="52" t="str">
        <f t="shared" si="56"/>
        <v/>
      </c>
      <c r="AM40" s="198">
        <f t="shared" si="57"/>
        <v>2.3641849315690981</v>
      </c>
      <c r="AN40" s="157">
        <f t="shared" si="57"/>
        <v>2.3331363931299971</v>
      </c>
      <c r="AO40" s="157">
        <f t="shared" si="58"/>
        <v>1.8672394304510065</v>
      </c>
      <c r="AP40" s="157">
        <f t="shared" si="58"/>
        <v>3.0775081161693092</v>
      </c>
      <c r="AQ40" s="157">
        <f t="shared" si="58"/>
        <v>3.1734234355002373</v>
      </c>
      <c r="AR40" s="157">
        <f t="shared" si="58"/>
        <v>3.0922544640903604</v>
      </c>
      <c r="AS40" s="157">
        <f t="shared" si="58"/>
        <v>2.9933333802103839</v>
      </c>
      <c r="AT40" s="157">
        <f t="shared" si="58"/>
        <v>2.4409599211403106</v>
      </c>
      <c r="AU40" s="157">
        <f t="shared" si="58"/>
        <v>3.0553693343062638</v>
      </c>
      <c r="AV40" s="157">
        <f t="shared" si="58"/>
        <v>2.9890526462560034</v>
      </c>
      <c r="AW40" s="157">
        <f t="shared" si="58"/>
        <v>3.0440906927318663</v>
      </c>
      <c r="AX40" s="157">
        <f t="shared" si="58"/>
        <v>2.8814276072156284</v>
      </c>
      <c r="AY40" s="157">
        <f t="shared" si="58"/>
        <v>2.9726921513406346</v>
      </c>
      <c r="AZ40" s="157">
        <f t="shared" si="58"/>
        <v>2.9321947483873201</v>
      </c>
      <c r="BA40" s="157">
        <f t="shared" si="58"/>
        <v>3.0087227883416983</v>
      </c>
      <c r="BB40" s="157" t="str">
        <f t="shared" si="58"/>
        <v/>
      </c>
      <c r="BC40" s="52" t="str">
        <f t="shared" si="54"/>
        <v/>
      </c>
      <c r="BF40" s="105"/>
    </row>
    <row r="41" spans="1:58" ht="20.100000000000001" customHeight="1" thickBot="1" x14ac:dyDescent="0.3">
      <c r="A41" s="35" t="str">
        <f>A19</f>
        <v>jan-jun</v>
      </c>
      <c r="B41" s="167">
        <f>SUM(B29:B34)</f>
        <v>719840.48</v>
      </c>
      <c r="C41" s="168">
        <f t="shared" ref="C41:Q41" si="59">SUM(C29:C34)</f>
        <v>799220.1399999999</v>
      </c>
      <c r="D41" s="168">
        <f t="shared" si="59"/>
        <v>851083.66</v>
      </c>
      <c r="E41" s="168">
        <f t="shared" si="59"/>
        <v>850354.27</v>
      </c>
      <c r="F41" s="168">
        <f t="shared" si="59"/>
        <v>667659.81999999983</v>
      </c>
      <c r="G41" s="168">
        <f t="shared" si="59"/>
        <v>675752.42999999993</v>
      </c>
      <c r="H41" s="168">
        <f t="shared" si="59"/>
        <v>803504.81999999983</v>
      </c>
      <c r="I41" s="168">
        <f t="shared" si="59"/>
        <v>756411.4</v>
      </c>
      <c r="J41" s="168">
        <f t="shared" si="59"/>
        <v>864155.01</v>
      </c>
      <c r="K41" s="168">
        <f t="shared" si="59"/>
        <v>753367.32999999984</v>
      </c>
      <c r="L41" s="168">
        <f t="shared" si="59"/>
        <v>672548.45999999985</v>
      </c>
      <c r="M41" s="168">
        <f t="shared" si="59"/>
        <v>774317.83999999985</v>
      </c>
      <c r="N41" s="168">
        <f t="shared" si="59"/>
        <v>725928.32999999949</v>
      </c>
      <c r="O41" s="168">
        <f t="shared" si="59"/>
        <v>708024.75999999989</v>
      </c>
      <c r="P41" s="168">
        <f t="shared" si="59"/>
        <v>788633.58999999973</v>
      </c>
      <c r="Q41" s="169">
        <f t="shared" si="59"/>
        <v>793984.98</v>
      </c>
      <c r="R41" s="61">
        <f t="shared" si="55"/>
        <v>6.7856480726369373E-3</v>
      </c>
      <c r="T41" s="109"/>
      <c r="U41" s="167">
        <f>SUM(U29:U34)</f>
        <v>169214.83099999995</v>
      </c>
      <c r="V41" s="168">
        <f t="shared" ref="V41:AJ41" si="60">SUM(V29:V34)</f>
        <v>169821.00400000002</v>
      </c>
      <c r="W41" s="168">
        <f t="shared" si="60"/>
        <v>173305.32699999999</v>
      </c>
      <c r="X41" s="168">
        <f t="shared" si="60"/>
        <v>179304.12299999996</v>
      </c>
      <c r="Y41" s="168">
        <f t="shared" si="60"/>
        <v>180801.91000000003</v>
      </c>
      <c r="Z41" s="168">
        <f t="shared" si="60"/>
        <v>186351.25999999998</v>
      </c>
      <c r="AA41" s="168">
        <f t="shared" si="60"/>
        <v>188782.908</v>
      </c>
      <c r="AB41" s="168">
        <f t="shared" si="60"/>
        <v>193362.75199999989</v>
      </c>
      <c r="AC41" s="168">
        <f t="shared" si="60"/>
        <v>206901.19999999998</v>
      </c>
      <c r="AD41" s="168">
        <f t="shared" si="60"/>
        <v>199932.19699999999</v>
      </c>
      <c r="AE41" s="168">
        <f t="shared" si="60"/>
        <v>176434.60600000003</v>
      </c>
      <c r="AF41" s="168">
        <f t="shared" si="60"/>
        <v>209934.74700000006</v>
      </c>
      <c r="AG41" s="168">
        <f t="shared" si="60"/>
        <v>198490.05100000009</v>
      </c>
      <c r="AH41" s="168">
        <f t="shared" si="60"/>
        <v>194199.20700000002</v>
      </c>
      <c r="AI41" s="168">
        <f t="shared" si="60"/>
        <v>199412.97400000005</v>
      </c>
      <c r="AJ41" s="169">
        <f t="shared" si="60"/>
        <v>204015.57400000008</v>
      </c>
      <c r="AK41" s="57">
        <f t="shared" si="56"/>
        <v>2.3080744987033962E-2</v>
      </c>
      <c r="AM41" s="199">
        <f t="shared" si="57"/>
        <v>2.3507268026938406</v>
      </c>
      <c r="AN41" s="173">
        <f t="shared" si="57"/>
        <v>2.1248338911979876</v>
      </c>
      <c r="AO41" s="173">
        <f t="shared" si="58"/>
        <v>2.0362901456714604</v>
      </c>
      <c r="AP41" s="173">
        <f t="shared" si="58"/>
        <v>2.1085814386514454</v>
      </c>
      <c r="AQ41" s="173">
        <f t="shared" si="58"/>
        <v>2.7079944693991029</v>
      </c>
      <c r="AR41" s="173">
        <f t="shared" si="58"/>
        <v>2.7576853848679459</v>
      </c>
      <c r="AS41" s="173">
        <f t="shared" si="58"/>
        <v>2.349493161721171</v>
      </c>
      <c r="AT41" s="173">
        <f t="shared" si="58"/>
        <v>2.5563172633305085</v>
      </c>
      <c r="AU41" s="173">
        <f t="shared" si="58"/>
        <v>2.3942602612464166</v>
      </c>
      <c r="AV41" s="173">
        <f t="shared" si="58"/>
        <v>2.6538474531408207</v>
      </c>
      <c r="AW41" s="173">
        <f t="shared" si="58"/>
        <v>2.6233738755419953</v>
      </c>
      <c r="AX41" s="173">
        <f t="shared" si="58"/>
        <v>2.7112218801519554</v>
      </c>
      <c r="AY41" s="173">
        <f t="shared" si="58"/>
        <v>2.7342926677072961</v>
      </c>
      <c r="AZ41" s="173">
        <f t="shared" si="58"/>
        <v>2.7428307309478845</v>
      </c>
      <c r="BA41" s="173">
        <f t="shared" si="58"/>
        <v>2.5285883904589976</v>
      </c>
      <c r="BB41" s="173">
        <f t="shared" si="58"/>
        <v>2.5695142746906887</v>
      </c>
      <c r="BC41" s="61">
        <f t="shared" si="54"/>
        <v>1.6185269372474685E-2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1">SUM(E29:E31)</f>
        <v>397992.19999999995</v>
      </c>
      <c r="F42" s="154">
        <f t="shared" si="61"/>
        <v>320914.02999999997</v>
      </c>
      <c r="G42" s="154">
        <f t="shared" si="61"/>
        <v>319240.09999999998</v>
      </c>
      <c r="H42" s="154">
        <f t="shared" si="61"/>
        <v>375788.15999999986</v>
      </c>
      <c r="I42" s="154">
        <f t="shared" si="61"/>
        <v>329821.17</v>
      </c>
      <c r="J42" s="154">
        <f t="shared" si="61"/>
        <v>409296.98</v>
      </c>
      <c r="K42" s="154">
        <f t="shared" si="61"/>
        <v>362582.60999999987</v>
      </c>
      <c r="L42" s="154">
        <f t="shared" si="61"/>
        <v>323969.94999999995</v>
      </c>
      <c r="M42" s="154">
        <f t="shared" si="61"/>
        <v>371518.00999999989</v>
      </c>
      <c r="N42" s="154">
        <f t="shared" si="61"/>
        <v>343792.48999999976</v>
      </c>
      <c r="O42" s="154">
        <f t="shared" ref="O42" si="62">SUM(O29:O31)</f>
        <v>334600.13999999996</v>
      </c>
      <c r="P42" s="154">
        <f>IF(P31="","",SUM(P29:P31))</f>
        <v>351994.39999999979</v>
      </c>
      <c r="Q42" s="154">
        <f>IF(Q31="","",SUM(Q29:Q31))</f>
        <v>378307.33999999997</v>
      </c>
      <c r="R42" s="61">
        <f t="shared" si="55"/>
        <v>7.4753859720496099E-2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3">SUM(X29:X31)</f>
        <v>84446.709999999992</v>
      </c>
      <c r="Y42" s="154">
        <f t="shared" si="63"/>
        <v>88812.746000000028</v>
      </c>
      <c r="Z42" s="154">
        <f t="shared" si="63"/>
        <v>88470.203999999969</v>
      </c>
      <c r="AA42" s="154">
        <f t="shared" si="63"/>
        <v>91011.791000000027</v>
      </c>
      <c r="AB42" s="154">
        <f t="shared" si="63"/>
        <v>89366.013999999952</v>
      </c>
      <c r="AC42" s="154">
        <f t="shared" si="63"/>
        <v>99643.168000000005</v>
      </c>
      <c r="AD42" s="154">
        <f t="shared" si="63"/>
        <v>99340.117999999988</v>
      </c>
      <c r="AE42" s="154">
        <f t="shared" si="63"/>
        <v>86053.720000000016</v>
      </c>
      <c r="AF42" s="154">
        <f t="shared" si="63"/>
        <v>101509.05600000001</v>
      </c>
      <c r="AG42" s="154">
        <f t="shared" si="63"/>
        <v>96896.077000000048</v>
      </c>
      <c r="AH42" s="154">
        <f t="shared" si="63"/>
        <v>93756.756999999998</v>
      </c>
      <c r="AI42" s="154">
        <f t="shared" ref="AI42" si="64">SUM(AI29:AI31)</f>
        <v>95196.732000000047</v>
      </c>
      <c r="AJ42" s="154">
        <f>IF(AJ31="","",SUM(AJ29:AJ31))</f>
        <v>97008.594000000012</v>
      </c>
      <c r="AK42" s="52">
        <f t="shared" si="56"/>
        <v>1.903281721897726E-2</v>
      </c>
      <c r="AM42" s="197">
        <f t="shared" si="57"/>
        <v>2.4364590200545351</v>
      </c>
      <c r="AN42" s="156">
        <f t="shared" si="57"/>
        <v>2.3667894900255999</v>
      </c>
      <c r="AO42" s="156">
        <f t="shared" ref="AO42:BB44" si="65">(W42/D42)*10</f>
        <v>1.9850252923809542</v>
      </c>
      <c r="AP42" s="156">
        <f t="shared" si="65"/>
        <v>2.1218182165379122</v>
      </c>
      <c r="AQ42" s="156">
        <f t="shared" si="65"/>
        <v>2.7674934000236773</v>
      </c>
      <c r="AR42" s="156">
        <f t="shared" si="65"/>
        <v>2.7712747865947911</v>
      </c>
      <c r="AS42" s="156">
        <f t="shared" si="65"/>
        <v>2.4218908599994227</v>
      </c>
      <c r="AT42" s="156">
        <f t="shared" si="65"/>
        <v>2.7095293488892769</v>
      </c>
      <c r="AU42" s="156">
        <f t="shared" si="65"/>
        <v>2.4344955587016552</v>
      </c>
      <c r="AV42" s="156">
        <f t="shared" si="65"/>
        <v>2.7397926778672597</v>
      </c>
      <c r="AW42" s="156">
        <f t="shared" si="65"/>
        <v>2.6562253690504329</v>
      </c>
      <c r="AX42" s="156">
        <f t="shared" si="65"/>
        <v>2.7322782009948869</v>
      </c>
      <c r="AY42" s="156">
        <f t="shared" si="65"/>
        <v>2.8184465867768118</v>
      </c>
      <c r="AZ42" s="156">
        <f t="shared" si="65"/>
        <v>2.8020537289673579</v>
      </c>
      <c r="BA42" s="156">
        <f t="shared" si="65"/>
        <v>2.7044956397033619</v>
      </c>
      <c r="BB42" s="156">
        <f t="shared" si="65"/>
        <v>2.5642799846283717</v>
      </c>
      <c r="BC42" s="61">
        <f t="shared" si="54"/>
        <v>-5.1845398830212032E-2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6">SUM(E32:E34)</f>
        <v>452362.07000000007</v>
      </c>
      <c r="F43" s="154">
        <f t="shared" si="66"/>
        <v>346745.78999999992</v>
      </c>
      <c r="G43" s="154">
        <f t="shared" si="66"/>
        <v>356512.32999999996</v>
      </c>
      <c r="H43" s="154">
        <f t="shared" si="66"/>
        <v>427716.65999999992</v>
      </c>
      <c r="I43" s="154">
        <f t="shared" si="66"/>
        <v>426590.23</v>
      </c>
      <c r="J43" s="154">
        <f t="shared" si="66"/>
        <v>454858.03</v>
      </c>
      <c r="K43" s="154">
        <f t="shared" si="66"/>
        <v>390784.71999999991</v>
      </c>
      <c r="L43" s="154">
        <f t="shared" si="66"/>
        <v>348578.50999999989</v>
      </c>
      <c r="M43" s="154">
        <f t="shared" si="66"/>
        <v>402799.82999999984</v>
      </c>
      <c r="N43" s="154">
        <f t="shared" si="66"/>
        <v>382135.83999999968</v>
      </c>
      <c r="O43" s="154">
        <f t="shared" ref="O43" si="67">SUM(O32:O34)</f>
        <v>373424.61999999994</v>
      </c>
      <c r="P43" s="154">
        <f>IF(P34="","",SUM(P32:P34))</f>
        <v>436639.19000000006</v>
      </c>
      <c r="Q43" s="154">
        <f>IF(Q34="","",SUM(Q32:Q34))</f>
        <v>415677.64000000007</v>
      </c>
      <c r="R43" s="52">
        <f t="shared" si="55"/>
        <v>-4.8006570367630043E-2</v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68">SUM(X32:X34)</f>
        <v>94857.412999999986</v>
      </c>
      <c r="Y43" s="154">
        <f t="shared" si="68"/>
        <v>91989.164000000033</v>
      </c>
      <c r="Z43" s="154">
        <f t="shared" si="68"/>
        <v>97881.056000000011</v>
      </c>
      <c r="AA43" s="154">
        <f t="shared" si="68"/>
        <v>97771.116999999969</v>
      </c>
      <c r="AB43" s="154">
        <f t="shared" si="68"/>
        <v>103996.73799999995</v>
      </c>
      <c r="AC43" s="154">
        <f t="shared" si="68"/>
        <v>107258.03199999998</v>
      </c>
      <c r="AD43" s="154">
        <f t="shared" si="68"/>
        <v>100592.079</v>
      </c>
      <c r="AE43" s="154">
        <f t="shared" si="68"/>
        <v>90380.885999999999</v>
      </c>
      <c r="AF43" s="154">
        <f t="shared" si="68"/>
        <v>108425.69100000005</v>
      </c>
      <c r="AG43" s="154">
        <f t="shared" si="68"/>
        <v>101593.97400000006</v>
      </c>
      <c r="AH43" s="154">
        <f t="shared" ref="AH43" si="69">SUM(AH32:AH34)</f>
        <v>100442.45000000004</v>
      </c>
      <c r="AI43" s="154">
        <f t="shared" ref="AI43" si="70">SUM(AI32:AI34)</f>
        <v>104216.242</v>
      </c>
      <c r="AJ43" s="154">
        <f>IF(AJ34="","",SUM(AJ32:AJ34))</f>
        <v>107006.98000000007</v>
      </c>
      <c r="AK43" s="52">
        <f t="shared" si="56"/>
        <v>2.6778340366562733E-2</v>
      </c>
      <c r="AM43" s="198">
        <f t="shared" si="57"/>
        <v>2.2750732862824821</v>
      </c>
      <c r="AN43" s="157">
        <f t="shared" si="57"/>
        <v>1.9521934010893327</v>
      </c>
      <c r="AO43" s="157">
        <f t="shared" si="65"/>
        <v>2.0898434558003469</v>
      </c>
      <c r="AP43" s="157">
        <f t="shared" si="65"/>
        <v>2.0969356029341712</v>
      </c>
      <c r="AQ43" s="157">
        <f t="shared" si="65"/>
        <v>2.6529280715996597</v>
      </c>
      <c r="AR43" s="157">
        <f t="shared" si="65"/>
        <v>2.7455167118623924</v>
      </c>
      <c r="AS43" s="157">
        <f t="shared" si="65"/>
        <v>2.2858851698692302</v>
      </c>
      <c r="AT43" s="157">
        <f t="shared" si="65"/>
        <v>2.4378602857360319</v>
      </c>
      <c r="AU43" s="157">
        <f t="shared" si="65"/>
        <v>2.3580551496474618</v>
      </c>
      <c r="AV43" s="157">
        <f t="shared" si="65"/>
        <v>2.5741047142273121</v>
      </c>
      <c r="AW43" s="157">
        <f t="shared" si="65"/>
        <v>2.5928415954270969</v>
      </c>
      <c r="AX43" s="157">
        <f t="shared" si="65"/>
        <v>2.6918008133220934</v>
      </c>
      <c r="AY43" s="157">
        <f t="shared" si="65"/>
        <v>2.6585827176011585</v>
      </c>
      <c r="AZ43" s="157">
        <f t="shared" si="65"/>
        <v>2.6897650722654562</v>
      </c>
      <c r="BA43" s="157">
        <f t="shared" si="65"/>
        <v>2.3867816812320486</v>
      </c>
      <c r="BB43" s="157"/>
      <c r="BC43" s="52"/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1">SUM(E35:E37)</f>
        <v>380039.47999999986</v>
      </c>
      <c r="F44" s="154">
        <f t="shared" si="71"/>
        <v>326934.71000000002</v>
      </c>
      <c r="G44" s="154">
        <f t="shared" si="71"/>
        <v>312275.05999999988</v>
      </c>
      <c r="H44" s="154">
        <f t="shared" si="71"/>
        <v>397927.66000000009</v>
      </c>
      <c r="I44" s="154">
        <f t="shared" si="71"/>
        <v>401306.53999999992</v>
      </c>
      <c r="J44" s="154">
        <f t="shared" si="71"/>
        <v>370175.25</v>
      </c>
      <c r="K44" s="154">
        <f t="shared" si="71"/>
        <v>378308.29999999981</v>
      </c>
      <c r="L44" s="154">
        <f t="shared" si="71"/>
        <v>363918.54</v>
      </c>
      <c r="M44" s="154">
        <f t="shared" si="71"/>
        <v>337143.84999999986</v>
      </c>
      <c r="N44" s="154">
        <f t="shared" si="71"/>
        <v>356836.42999999993</v>
      </c>
      <c r="O44" s="154">
        <f t="shared" ref="O44" si="72">SUM(O35:O37)</f>
        <v>341381.28999999969</v>
      </c>
      <c r="P44" s="154">
        <f>IF(P37="","",SUM(P35:P37))</f>
        <v>342306.42999999976</v>
      </c>
      <c r="Q44" s="154" t="str">
        <f>IF(Q37="","",SUM(Q35:Q37))</f>
        <v/>
      </c>
      <c r="R44" s="52" t="str">
        <f t="shared" si="55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3">SUM(X35:X37)</f>
        <v>95010.713999999993</v>
      </c>
      <c r="Y44" s="154">
        <f t="shared" si="73"/>
        <v>96933.330000000016</v>
      </c>
      <c r="Z44" s="154">
        <f t="shared" si="73"/>
        <v>97029.099999999919</v>
      </c>
      <c r="AA44" s="154">
        <f t="shared" si="73"/>
        <v>103464.25199999993</v>
      </c>
      <c r="AB44" s="154">
        <f t="shared" si="73"/>
        <v>101256.62400000007</v>
      </c>
      <c r="AC44" s="154">
        <f t="shared" si="73"/>
        <v>103099.24100000001</v>
      </c>
      <c r="AD44" s="154">
        <f t="shared" si="73"/>
        <v>114633.18400000001</v>
      </c>
      <c r="AE44" s="154">
        <f t="shared" si="73"/>
        <v>101186.17999999993</v>
      </c>
      <c r="AF44" s="154">
        <f t="shared" si="73"/>
        <v>99045.043999999994</v>
      </c>
      <c r="AG44" s="154">
        <f t="shared" si="73"/>
        <v>99499.376000000018</v>
      </c>
      <c r="AH44" s="154">
        <f t="shared" ref="AH44" si="74">SUM(AH35:AH37)</f>
        <v>95205.426000000007</v>
      </c>
      <c r="AI44" s="154">
        <f t="shared" ref="AI44" si="75">SUM(AI35:AI37)</f>
        <v>93204.97</v>
      </c>
      <c r="AJ44" s="154"/>
      <c r="AK44" s="52" t="str">
        <f t="shared" si="56"/>
        <v/>
      </c>
      <c r="AM44" s="198">
        <f t="shared" si="57"/>
        <v>2.613554504687233</v>
      </c>
      <c r="AN44" s="157">
        <f t="shared" si="57"/>
        <v>2.3424497621770386</v>
      </c>
      <c r="AO44" s="157">
        <f t="shared" si="65"/>
        <v>2.1934914163029777</v>
      </c>
      <c r="AP44" s="157">
        <f t="shared" si="65"/>
        <v>2.5000222082189993</v>
      </c>
      <c r="AQ44" s="157">
        <f t="shared" si="65"/>
        <v>2.9649140037776966</v>
      </c>
      <c r="AR44" s="157">
        <f t="shared" si="65"/>
        <v>3.1071677642140223</v>
      </c>
      <c r="AS44" s="157">
        <f t="shared" si="65"/>
        <v>2.6000769084511473</v>
      </c>
      <c r="AT44" s="157">
        <f t="shared" si="65"/>
        <v>2.5231740305054604</v>
      </c>
      <c r="AU44" s="157">
        <f t="shared" si="65"/>
        <v>2.7851467919586739</v>
      </c>
      <c r="AV44" s="157">
        <f t="shared" si="65"/>
        <v>3.0301524973150222</v>
      </c>
      <c r="AW44" s="157">
        <f t="shared" si="65"/>
        <v>2.780462352921067</v>
      </c>
      <c r="AX44" s="157">
        <f t="shared" si="65"/>
        <v>2.9377680773355359</v>
      </c>
      <c r="AY44" s="157">
        <f t="shared" si="65"/>
        <v>2.7883749425472066</v>
      </c>
      <c r="AZ44" s="157">
        <f t="shared" si="65"/>
        <v>2.7888296397263042</v>
      </c>
      <c r="BA44" s="157">
        <f t="shared" si="65"/>
        <v>2.7228518611233818</v>
      </c>
      <c r="BB44" s="157"/>
      <c r="BC44" s="52"/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76">IF(E40="","",SUM(E38:E40))</f>
        <v>407657.96999999974</v>
      </c>
      <c r="F45" s="155">
        <f t="shared" si="76"/>
        <v>389896.20999999979</v>
      </c>
      <c r="G45" s="155">
        <f t="shared" si="76"/>
        <v>414494.53</v>
      </c>
      <c r="H45" s="155">
        <f t="shared" si="76"/>
        <v>445352.96000000014</v>
      </c>
      <c r="I45" s="155">
        <f t="shared" si="76"/>
        <v>520911.64999999973</v>
      </c>
      <c r="J45" s="155">
        <f t="shared" si="76"/>
        <v>447178.6</v>
      </c>
      <c r="K45" s="155">
        <f t="shared" si="76"/>
        <v>436294.14999999967</v>
      </c>
      <c r="L45" s="155">
        <f t="shared" si="76"/>
        <v>375280.25999999972</v>
      </c>
      <c r="M45" s="155">
        <f t="shared" si="76"/>
        <v>397265.69</v>
      </c>
      <c r="N45" s="155">
        <f t="shared" si="76"/>
        <v>385842.90000000014</v>
      </c>
      <c r="O45" s="155">
        <f t="shared" ref="O45" si="77">IF(O40="","",SUM(O38:O40))</f>
        <v>363345.98999999987</v>
      </c>
      <c r="P45" s="155">
        <f>IF(P40="","",SUM(P38:P40))</f>
        <v>359538.72999999975</v>
      </c>
      <c r="Q45" s="155" t="str">
        <f>IF(Q40="","",SUM(Q38:Q40))</f>
        <v/>
      </c>
      <c r="R45" s="55" t="str">
        <f t="shared" si="55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78">IF(X40="","",SUM(X38:X40))</f>
        <v>133283.21699999986</v>
      </c>
      <c r="Y45" s="155">
        <f t="shared" si="78"/>
        <v>129217.92900000005</v>
      </c>
      <c r="Z45" s="155">
        <f t="shared" si="78"/>
        <v>138507.0309999999</v>
      </c>
      <c r="AA45" s="155">
        <f t="shared" si="78"/>
        <v>139017.64100000003</v>
      </c>
      <c r="AB45" s="155">
        <f t="shared" si="78"/>
        <v>147745.076</v>
      </c>
      <c r="AC45" s="155">
        <f t="shared" si="78"/>
        <v>144201.65400000001</v>
      </c>
      <c r="AD45" s="155">
        <f t="shared" si="78"/>
        <v>140364.57099999997</v>
      </c>
      <c r="AE45" s="155">
        <f t="shared" si="78"/>
        <v>116333.356</v>
      </c>
      <c r="AF45" s="155">
        <f t="shared" si="78"/>
        <v>120666.09900000007</v>
      </c>
      <c r="AG45" s="155">
        <f t="shared" si="78"/>
        <v>120177.06300000002</v>
      </c>
      <c r="AH45" s="155">
        <f t="shared" ref="AH45" si="79">IF(AH40="","",SUM(AH38:AH40))</f>
        <v>115007.01299999995</v>
      </c>
      <c r="AI45" s="155">
        <f t="shared" ref="AI45" si="80">IF(AI40="","",SUM(AI38:AI40))</f>
        <v>113703.56500000005</v>
      </c>
      <c r="AJ45" s="155"/>
      <c r="AK45" s="55" t="str">
        <f t="shared" si="56"/>
        <v/>
      </c>
      <c r="AM45" s="200">
        <f t="shared" si="57"/>
        <v>2.9376034082439215</v>
      </c>
      <c r="AN45" s="158">
        <f t="shared" si="57"/>
        <v>2.642822586054681</v>
      </c>
      <c r="AO45" s="158">
        <f t="shared" ref="AO45:BB45" si="81">IF(W40="","",(W45/D45)*10)</f>
        <v>2.3651800960558829</v>
      </c>
      <c r="AP45" s="158">
        <f t="shared" si="81"/>
        <v>3.2694863539648189</v>
      </c>
      <c r="AQ45" s="158">
        <f t="shared" si="81"/>
        <v>3.3141622228130947</v>
      </c>
      <c r="AR45" s="158">
        <f t="shared" si="81"/>
        <v>3.3415888745262787</v>
      </c>
      <c r="AS45" s="158">
        <f t="shared" si="81"/>
        <v>3.1215160442629593</v>
      </c>
      <c r="AT45" s="158">
        <f t="shared" si="81"/>
        <v>2.8362789736032989</v>
      </c>
      <c r="AU45" s="158">
        <f t="shared" si="81"/>
        <v>3.2246993483140747</v>
      </c>
      <c r="AV45" s="158">
        <f t="shared" si="81"/>
        <v>3.2172003910664415</v>
      </c>
      <c r="AW45" s="158">
        <f t="shared" si="81"/>
        <v>3.0999060808580792</v>
      </c>
      <c r="AX45" s="158">
        <f t="shared" si="81"/>
        <v>3.0374155643795984</v>
      </c>
      <c r="AY45" s="158">
        <f t="shared" si="81"/>
        <v>3.1146630662375796</v>
      </c>
      <c r="AZ45" s="158">
        <f t="shared" si="81"/>
        <v>3.1652203730114099</v>
      </c>
      <c r="BA45" s="158">
        <f t="shared" si="81"/>
        <v>3.162484470031925</v>
      </c>
      <c r="BB45" s="158" t="str">
        <f t="shared" si="81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53" t="s">
        <v>15</v>
      </c>
      <c r="B48" s="355" t="s">
        <v>72</v>
      </c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51" t="s">
        <v>149</v>
      </c>
      <c r="T48" s="356" t="s">
        <v>3</v>
      </c>
      <c r="U48" s="348" t="s">
        <v>72</v>
      </c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50"/>
      <c r="AK48" s="351" t="s">
        <v>149</v>
      </c>
      <c r="AM48" s="348" t="s">
        <v>72</v>
      </c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  <c r="AZ48" s="349"/>
      <c r="BA48" s="349"/>
      <c r="BB48" s="350"/>
      <c r="BC48" s="351" t="str">
        <f>AK48</f>
        <v>D       2025/2024</v>
      </c>
      <c r="BF48" s="105"/>
    </row>
    <row r="49" spans="1:58" ht="20.100000000000001" customHeight="1" thickBot="1" x14ac:dyDescent="0.3">
      <c r="A49" s="354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265">
        <v>2025</v>
      </c>
      <c r="R49" s="352"/>
      <c r="T49" s="357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2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52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121578.56999999998</v>
      </c>
      <c r="Q51" s="204">
        <v>135833.84000000003</v>
      </c>
      <c r="R51" s="61">
        <f>IF(Q51="","",(Q51-P51)/P51)</f>
        <v>0.11725150246462061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37175.217999999979</v>
      </c>
      <c r="AJ51" s="112">
        <v>37655.859999999957</v>
      </c>
      <c r="AK51" s="61">
        <f>(AJ51-AI51)/AI51</f>
        <v>1.2929097012961115E-2</v>
      </c>
      <c r="AM51" s="197">
        <f t="shared" ref="AM51:AM60" si="82">(U51/B51)*10</f>
        <v>1.8403950095881081</v>
      </c>
      <c r="AN51" s="156">
        <f t="shared" ref="AN51:AN60" si="83">(V51/C51)*10</f>
        <v>2.1615227579625658</v>
      </c>
      <c r="AO51" s="156">
        <f t="shared" ref="AO51:AO60" si="84">(W51/D51)*10</f>
        <v>1.6233752122420044</v>
      </c>
      <c r="AP51" s="156">
        <f t="shared" ref="AP51:AP60" si="85">(X51/E51)*10</f>
        <v>2.1365698136809841</v>
      </c>
      <c r="AQ51" s="156">
        <f t="shared" ref="AQ51:AQ60" si="86">(Y51/F51)*10</f>
        <v>1.9118665881821473</v>
      </c>
      <c r="AR51" s="156">
        <f t="shared" ref="AR51:AR60" si="87">(Z51/G51)*10</f>
        <v>2.084887683249244</v>
      </c>
      <c r="AS51" s="156">
        <f t="shared" ref="AS51:AS60" si="88">(AA51/H51)*10</f>
        <v>2.5496644283820684</v>
      </c>
      <c r="AT51" s="156">
        <f t="shared" ref="AT51:AT60" si="89">(AB51/I51)*10</f>
        <v>2.3022728777371348</v>
      </c>
      <c r="AU51" s="156">
        <f t="shared" ref="AU51:AU60" si="90">(AC51/J51)*10</f>
        <v>2.6245023255663726</v>
      </c>
      <c r="AV51" s="156">
        <f t="shared" ref="AV51:AV60" si="91">(AD51/K51)*10</f>
        <v>2.5168305052232003</v>
      </c>
      <c r="AW51" s="156">
        <f t="shared" ref="AW51:AW60" si="92">(AE51/L51)*10</f>
        <v>2.5770024051709339</v>
      </c>
      <c r="AX51" s="156">
        <f t="shared" ref="AX51:AX60" si="93">(AF51/M51)*10</f>
        <v>2.4558880613738214</v>
      </c>
      <c r="AY51" s="156">
        <f t="shared" ref="AY51:AY60" si="94">(AG51/N51)*10</f>
        <v>2.7736362714125979</v>
      </c>
      <c r="AZ51" s="156">
        <f t="shared" ref="AZ51:AZ60" si="95">(AH51/O51)*10</f>
        <v>2.5654813083882138</v>
      </c>
      <c r="BA51" s="156">
        <f t="shared" ref="BA51:BA60" si="96">(AI51/P51)*10</f>
        <v>3.057711404238427</v>
      </c>
      <c r="BB51" s="156">
        <f t="shared" ref="BB51:BB55" si="97">(AJ51/Q51)*10</f>
        <v>2.7722002116703726</v>
      </c>
      <c r="BC51" s="61">
        <f t="shared" ref="BC51:BC67" si="98">IF(BB51="","",(BB51-BA51)/BA51)</f>
        <v>-9.3374146484947851E-2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142487.46999999988</v>
      </c>
      <c r="Q52" s="202">
        <v>155655.73000000004</v>
      </c>
      <c r="R52" s="52">
        <f t="shared" ref="R52:R67" si="99">IF(Q52="","",(Q52-P52)/P52)</f>
        <v>9.2416968313074582E-2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40377.024000000041</v>
      </c>
      <c r="AJ52" s="119">
        <v>42767.302000000011</v>
      </c>
      <c r="AK52" s="52">
        <f>IF(AJ52="","",(AJ52-AI52)/AI52)</f>
        <v>5.9198964242633802E-2</v>
      </c>
      <c r="AM52" s="198">
        <f t="shared" si="82"/>
        <v>1.9828769390109828</v>
      </c>
      <c r="AN52" s="157">
        <f t="shared" si="83"/>
        <v>1.9988227993313985</v>
      </c>
      <c r="AO52" s="157">
        <f t="shared" si="84"/>
        <v>1.9749874173279136</v>
      </c>
      <c r="AP52" s="157">
        <f t="shared" si="85"/>
        <v>2.0345965286625685</v>
      </c>
      <c r="AQ52" s="157">
        <f t="shared" si="86"/>
        <v>2.0060953800975545</v>
      </c>
      <c r="AR52" s="157">
        <f t="shared" si="87"/>
        <v>2.0568406639230217</v>
      </c>
      <c r="AS52" s="157">
        <f t="shared" si="88"/>
        <v>2.6533769046368283</v>
      </c>
      <c r="AT52" s="157">
        <f t="shared" si="89"/>
        <v>2.647838667682183</v>
      </c>
      <c r="AU52" s="157">
        <f t="shared" si="90"/>
        <v>2.631341738074287</v>
      </c>
      <c r="AV52" s="157">
        <f t="shared" si="91"/>
        <v>2.536018842558001</v>
      </c>
      <c r="AW52" s="157">
        <f t="shared" si="92"/>
        <v>2.4832292547690611</v>
      </c>
      <c r="AX52" s="157">
        <f t="shared" si="93"/>
        <v>2.5417049850064632</v>
      </c>
      <c r="AY52" s="157">
        <f t="shared" si="94"/>
        <v>2.7055411202134874</v>
      </c>
      <c r="AZ52" s="157">
        <f t="shared" si="95"/>
        <v>2.9706571579345149</v>
      </c>
      <c r="BA52" s="157">
        <f t="shared" si="96"/>
        <v>2.83372453732248</v>
      </c>
      <c r="BB52" s="157">
        <f t="shared" si="97"/>
        <v>2.7475571891892447</v>
      </c>
      <c r="BC52" s="52">
        <f t="shared" si="98"/>
        <v>-3.0407806756916726E-2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147087.34000000023</v>
      </c>
      <c r="Q53" s="202">
        <v>145664.00999999975</v>
      </c>
      <c r="R53" s="52">
        <f t="shared" si="99"/>
        <v>-9.6767675586524292E-3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44325.040000000037</v>
      </c>
      <c r="AJ53" s="119">
        <v>39771.06099999998</v>
      </c>
      <c r="AK53" s="52">
        <f t="shared" ref="AK53:AK67" si="100">IF(AJ53="","",(AJ53-AI53)/AI53)</f>
        <v>-0.102740550262336</v>
      </c>
      <c r="AM53" s="198">
        <f t="shared" si="82"/>
        <v>2.0077226683000542</v>
      </c>
      <c r="AN53" s="157">
        <f t="shared" si="83"/>
        <v>1.8315235126543004</v>
      </c>
      <c r="AO53" s="157">
        <f t="shared" si="84"/>
        <v>1.8119557041330736</v>
      </c>
      <c r="AP53" s="157">
        <f t="shared" si="85"/>
        <v>2.0167206334389824</v>
      </c>
      <c r="AQ53" s="157">
        <f t="shared" si="86"/>
        <v>1.9826132412987234</v>
      </c>
      <c r="AR53" s="157">
        <f t="shared" si="87"/>
        <v>2.113228319300315</v>
      </c>
      <c r="AS53" s="157">
        <f t="shared" si="88"/>
        <v>2.602660007755369</v>
      </c>
      <c r="AT53" s="157">
        <f t="shared" si="89"/>
        <v>2.6739934021991134</v>
      </c>
      <c r="AU53" s="157">
        <f t="shared" si="90"/>
        <v>2.617554001228326</v>
      </c>
      <c r="AV53" s="157">
        <f t="shared" si="91"/>
        <v>2.609925131515602</v>
      </c>
      <c r="AW53" s="157">
        <f t="shared" si="92"/>
        <v>2.6161012043466729</v>
      </c>
      <c r="AX53" s="157">
        <f t="shared" si="93"/>
        <v>2.8377757985763976</v>
      </c>
      <c r="AY53" s="157">
        <f t="shared" si="94"/>
        <v>2.8495931602522742</v>
      </c>
      <c r="AZ53" s="157">
        <f t="shared" si="95"/>
        <v>2.915374271088889</v>
      </c>
      <c r="BA53" s="157">
        <f t="shared" si="96"/>
        <v>3.0135183626272637</v>
      </c>
      <c r="BB53" s="157">
        <f t="shared" si="97"/>
        <v>2.7303285828805652</v>
      </c>
      <c r="BC53" s="52">
        <f t="shared" si="98"/>
        <v>-9.3973138925825636E-2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137917.68999999994</v>
      </c>
      <c r="R54" s="52">
        <f t="shared" si="99"/>
        <v>-0.20788893121107752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50417.648999999969</v>
      </c>
      <c r="AJ54" s="119">
        <v>41399.411999999997</v>
      </c>
      <c r="AK54" s="52">
        <f t="shared" si="100"/>
        <v>-0.1788706371453373</v>
      </c>
      <c r="AM54" s="198">
        <f t="shared" si="82"/>
        <v>1.9069227134443323</v>
      </c>
      <c r="AN54" s="157">
        <f t="shared" si="83"/>
        <v>1.915464103514757</v>
      </c>
      <c r="AO54" s="157">
        <f t="shared" si="84"/>
        <v>1.8761332001822941</v>
      </c>
      <c r="AP54" s="157">
        <f t="shared" si="85"/>
        <v>1.8126793237794652</v>
      </c>
      <c r="AQ54" s="157">
        <f t="shared" si="86"/>
        <v>2.2034024597762674</v>
      </c>
      <c r="AR54" s="157">
        <f t="shared" si="87"/>
        <v>1.9447659298682476</v>
      </c>
      <c r="AS54" s="157">
        <f t="shared" si="88"/>
        <v>2.43607496637682</v>
      </c>
      <c r="AT54" s="157">
        <f t="shared" si="89"/>
        <v>2.3737374992869791</v>
      </c>
      <c r="AU54" s="157">
        <f t="shared" si="90"/>
        <v>2.3781815706915439</v>
      </c>
      <c r="AV54" s="157">
        <f t="shared" si="91"/>
        <v>2.4789600355286541</v>
      </c>
      <c r="AW54" s="157">
        <f t="shared" si="92"/>
        <v>2.7486232264577093</v>
      </c>
      <c r="AX54" s="157">
        <f t="shared" si="93"/>
        <v>2.7144993314116017</v>
      </c>
      <c r="AY54" s="157">
        <f t="shared" si="94"/>
        <v>2.8724249818937571</v>
      </c>
      <c r="AZ54" s="157">
        <f t="shared" si="95"/>
        <v>2.9934986347618455</v>
      </c>
      <c r="BA54" s="157">
        <f t="shared" si="96"/>
        <v>2.8956675416485544</v>
      </c>
      <c r="BB54" s="157">
        <f t="shared" si="97"/>
        <v>3.0017477815935005</v>
      </c>
      <c r="BC54" s="52">
        <f t="shared" si="98"/>
        <v>3.663412267437053E-2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153585.93000000002</v>
      </c>
      <c r="Q55" s="202">
        <v>170942.80999999985</v>
      </c>
      <c r="R55" s="52">
        <f t="shared" si="99"/>
        <v>0.11301087280586071</v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44658.516000000069</v>
      </c>
      <c r="AJ55" s="119">
        <v>45579.639999999963</v>
      </c>
      <c r="AK55" s="52">
        <f t="shared" si="100"/>
        <v>2.0625942877275476E-2</v>
      </c>
      <c r="AM55" s="198">
        <f t="shared" si="82"/>
        <v>1.7520340711061637</v>
      </c>
      <c r="AN55" s="157">
        <f t="shared" si="83"/>
        <v>1.7517428736684229</v>
      </c>
      <c r="AO55" s="157">
        <f t="shared" si="84"/>
        <v>1.726322321385233</v>
      </c>
      <c r="AP55" s="157">
        <f t="shared" si="85"/>
        <v>2.0015272066699175</v>
      </c>
      <c r="AQ55" s="157">
        <f t="shared" si="86"/>
        <v>2.0864842867894087</v>
      </c>
      <c r="AR55" s="157">
        <f t="shared" si="87"/>
        <v>2.3291488172697856</v>
      </c>
      <c r="AS55" s="157">
        <f t="shared" si="88"/>
        <v>2.331685483786639</v>
      </c>
      <c r="AT55" s="157">
        <f t="shared" si="89"/>
        <v>2.4456093561553693</v>
      </c>
      <c r="AU55" s="157">
        <f t="shared" si="90"/>
        <v>2.5166896261109475</v>
      </c>
      <c r="AV55" s="157">
        <f t="shared" si="91"/>
        <v>2.3149959655163963</v>
      </c>
      <c r="AW55" s="157">
        <f t="shared" si="92"/>
        <v>2.5229270215366979</v>
      </c>
      <c r="AX55" s="157">
        <f t="shared" si="93"/>
        <v>2.6525523763560646</v>
      </c>
      <c r="AY55" s="157">
        <f t="shared" si="94"/>
        <v>2.8703441202536228</v>
      </c>
      <c r="AZ55" s="157">
        <f t="shared" si="95"/>
        <v>3.0225642456212709</v>
      </c>
      <c r="BA55" s="157">
        <f t="shared" si="96"/>
        <v>2.9077218206120876</v>
      </c>
      <c r="BB55" s="157">
        <f t="shared" si="97"/>
        <v>2.6663677752811017</v>
      </c>
      <c r="BC55" s="52">
        <f t="shared" si="98"/>
        <v>-8.3004517014003729E-2</v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140466.85000000006</v>
      </c>
      <c r="Q56" s="202">
        <v>149823.88000000006</v>
      </c>
      <c r="R56" s="52">
        <f t="shared" si="99"/>
        <v>6.6613795354562272E-2</v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40010.997000000061</v>
      </c>
      <c r="AJ56" s="119">
        <v>43014.857999999957</v>
      </c>
      <c r="AK56" s="52">
        <f t="shared" si="100"/>
        <v>7.5075884762378975E-2</v>
      </c>
      <c r="AM56" s="198">
        <f t="shared" si="82"/>
        <v>2.1642824699311363</v>
      </c>
      <c r="AN56" s="157">
        <f t="shared" si="83"/>
        <v>1.6258312843389231</v>
      </c>
      <c r="AO56" s="157">
        <f t="shared" si="84"/>
        <v>1.8444156881700937</v>
      </c>
      <c r="AP56" s="157">
        <f t="shared" si="85"/>
        <v>2.2679253964330508</v>
      </c>
      <c r="AQ56" s="157">
        <f t="shared" si="86"/>
        <v>1.9775145141985686</v>
      </c>
      <c r="AR56" s="157">
        <f t="shared" si="87"/>
        <v>2.2301042720461464</v>
      </c>
      <c r="AS56" s="157">
        <f t="shared" si="88"/>
        <v>2.4649217088977964</v>
      </c>
      <c r="AT56" s="157">
        <f t="shared" si="89"/>
        <v>2.2994092133916011</v>
      </c>
      <c r="AU56" s="157">
        <f t="shared" si="90"/>
        <v>2.5374049995421668</v>
      </c>
      <c r="AV56" s="157">
        <f t="shared" si="91"/>
        <v>2.5635245583717103</v>
      </c>
      <c r="AW56" s="157">
        <f t="shared" si="92"/>
        <v>2.3079094660369694</v>
      </c>
      <c r="AX56" s="157">
        <f t="shared" si="93"/>
        <v>2.6287498593130412</v>
      </c>
      <c r="AY56" s="157">
        <f t="shared" si="94"/>
        <v>2.8590970820133683</v>
      </c>
      <c r="AZ56" s="157">
        <f t="shared" si="95"/>
        <v>2.9141194246386446</v>
      </c>
      <c r="BA56" s="157">
        <f t="shared" si="96"/>
        <v>2.848429860853293</v>
      </c>
      <c r="BB56" s="157"/>
      <c r="BC56" s="52" t="str">
        <f t="shared" si="98"/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202498.54000000012</v>
      </c>
      <c r="Q57" s="202"/>
      <c r="R57" s="52" t="str">
        <f t="shared" si="99"/>
        <v/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57172.883000000023</v>
      </c>
      <c r="AJ57" s="119"/>
      <c r="AK57" s="52" t="str">
        <f t="shared" si="100"/>
        <v/>
      </c>
      <c r="AM57" s="198">
        <f t="shared" si="82"/>
        <v>1.78028436914874</v>
      </c>
      <c r="AN57" s="157">
        <f t="shared" si="83"/>
        <v>1.8490670998920886</v>
      </c>
      <c r="AO57" s="157">
        <f t="shared" si="84"/>
        <v>2.0713675613226452</v>
      </c>
      <c r="AP57" s="157">
        <f t="shared" si="85"/>
        <v>2.6398668876056313</v>
      </c>
      <c r="AQ57" s="157">
        <f t="shared" si="86"/>
        <v>2.1564433770399614</v>
      </c>
      <c r="AR57" s="157">
        <f t="shared" si="87"/>
        <v>2.2613040218962874</v>
      </c>
      <c r="AS57" s="157">
        <f t="shared" si="88"/>
        <v>2.3003462816760107</v>
      </c>
      <c r="AT57" s="157">
        <f t="shared" si="89"/>
        <v>2.695125703096739</v>
      </c>
      <c r="AU57" s="157">
        <f t="shared" si="90"/>
        <v>2.7967861439132284</v>
      </c>
      <c r="AV57" s="157">
        <f t="shared" si="91"/>
        <v>2.7346902490333531</v>
      </c>
      <c r="AW57" s="157">
        <f t="shared" si="92"/>
        <v>2.5669833050728972</v>
      </c>
      <c r="AX57" s="157">
        <f t="shared" si="93"/>
        <v>2.8743178526367079</v>
      </c>
      <c r="AY57" s="157">
        <f t="shared" si="94"/>
        <v>2.9092003555062247</v>
      </c>
      <c r="AZ57" s="157">
        <f t="shared" si="95"/>
        <v>3.0626846947596857</v>
      </c>
      <c r="BA57" s="157">
        <f t="shared" si="96"/>
        <v>2.8233726030814834</v>
      </c>
      <c r="BB57" s="157"/>
      <c r="BC57" s="52" t="str">
        <f t="shared" si="98"/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159516.40999999989</v>
      </c>
      <c r="Q58" s="202"/>
      <c r="R58" s="52" t="str">
        <f t="shared" si="99"/>
        <v/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43593.326999999947</v>
      </c>
      <c r="AJ58" s="119"/>
      <c r="AK58" s="52" t="str">
        <f t="shared" si="100"/>
        <v/>
      </c>
      <c r="AM58" s="198">
        <f t="shared" si="82"/>
        <v>1.6675286305808483</v>
      </c>
      <c r="AN58" s="157">
        <f t="shared" si="83"/>
        <v>1.5335201199016324</v>
      </c>
      <c r="AO58" s="157">
        <f t="shared" si="84"/>
        <v>1.7218122402971472</v>
      </c>
      <c r="AP58" s="157">
        <f t="shared" si="85"/>
        <v>2.1904030522566904</v>
      </c>
      <c r="AQ58" s="157">
        <f t="shared" si="86"/>
        <v>2.2098559498187784</v>
      </c>
      <c r="AR58" s="157">
        <f t="shared" si="87"/>
        <v>1.9543144793232015</v>
      </c>
      <c r="AS58" s="157">
        <f t="shared" si="88"/>
        <v>2.3412179443459293</v>
      </c>
      <c r="AT58" s="157">
        <f t="shared" si="89"/>
        <v>2.250318511572504</v>
      </c>
      <c r="AU58" s="157">
        <f t="shared" si="90"/>
        <v>2.5225098647387783</v>
      </c>
      <c r="AV58" s="157">
        <f t="shared" si="91"/>
        <v>2.5830822495328061</v>
      </c>
      <c r="AW58" s="157">
        <f t="shared" si="92"/>
        <v>2.554902722610267</v>
      </c>
      <c r="AX58" s="157">
        <f t="shared" si="93"/>
        <v>2.4572668535012139</v>
      </c>
      <c r="AY58" s="157">
        <f t="shared" si="94"/>
        <v>2.8936638936443257</v>
      </c>
      <c r="AZ58" s="157">
        <f t="shared" si="95"/>
        <v>2.4755120501468113</v>
      </c>
      <c r="BA58" s="157">
        <f t="shared" si="96"/>
        <v>2.7328427840120009</v>
      </c>
      <c r="BB58" s="157"/>
      <c r="BC58" s="52" t="str">
        <f t="shared" si="98"/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145643.49999999985</v>
      </c>
      <c r="Q59" s="202"/>
      <c r="R59" s="52" t="str">
        <f t="shared" si="99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45783.413999999982</v>
      </c>
      <c r="AJ59" s="119"/>
      <c r="AK59" s="52" t="str">
        <f t="shared" si="100"/>
        <v/>
      </c>
      <c r="AM59" s="198">
        <f t="shared" si="82"/>
        <v>2.0176378539558204</v>
      </c>
      <c r="AN59" s="157">
        <f t="shared" si="83"/>
        <v>2.1322284964573752</v>
      </c>
      <c r="AO59" s="157">
        <f t="shared" si="84"/>
        <v>2.0698124355501131</v>
      </c>
      <c r="AP59" s="157">
        <f t="shared" si="85"/>
        <v>2.4195441735474672</v>
      </c>
      <c r="AQ59" s="157">
        <f t="shared" si="86"/>
        <v>2.2147954439362096</v>
      </c>
      <c r="AR59" s="157">
        <f t="shared" si="87"/>
        <v>2.4385642559372496</v>
      </c>
      <c r="AS59" s="157">
        <f t="shared" si="88"/>
        <v>2.6162790798815738</v>
      </c>
      <c r="AT59" s="157">
        <f t="shared" si="89"/>
        <v>2.741714467283753</v>
      </c>
      <c r="AU59" s="157">
        <f t="shared" si="90"/>
        <v>2.9662199105238427</v>
      </c>
      <c r="AV59" s="157">
        <f t="shared" si="91"/>
        <v>2.6555324622013563</v>
      </c>
      <c r="AW59" s="157">
        <f t="shared" si="92"/>
        <v>2.786435485029668</v>
      </c>
      <c r="AX59" s="157">
        <f t="shared" si="93"/>
        <v>3.3033356079417873</v>
      </c>
      <c r="AY59" s="157">
        <f t="shared" si="94"/>
        <v>2.9680519543547716</v>
      </c>
      <c r="AZ59" s="157">
        <f t="shared" si="95"/>
        <v>2.9669090697886649</v>
      </c>
      <c r="BA59" s="157">
        <f t="shared" si="96"/>
        <v>3.1435260756573435</v>
      </c>
      <c r="BB59" s="157"/>
      <c r="BC59" s="52" t="str">
        <f t="shared" si="98"/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201987.18000000005</v>
      </c>
      <c r="Q60" s="202"/>
      <c r="R60" s="52" t="str">
        <f t="shared" si="99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64666.687999999958</v>
      </c>
      <c r="AJ60" s="119"/>
      <c r="AK60" s="52" t="str">
        <f t="shared" si="100"/>
        <v/>
      </c>
      <c r="AM60" s="198">
        <f t="shared" si="82"/>
        <v>2.3647140718469641</v>
      </c>
      <c r="AN60" s="157">
        <f t="shared" si="83"/>
        <v>2.2614935016861302</v>
      </c>
      <c r="AO60" s="157">
        <f t="shared" si="84"/>
        <v>2.5580688905462297</v>
      </c>
      <c r="AP60" s="157">
        <f t="shared" si="85"/>
        <v>2.3603331049966276</v>
      </c>
      <c r="AQ60" s="157">
        <f t="shared" si="86"/>
        <v>2.5709811698639262</v>
      </c>
      <c r="AR60" s="157">
        <f t="shared" si="87"/>
        <v>2.426905203187177</v>
      </c>
      <c r="AS60" s="157">
        <f t="shared" si="88"/>
        <v>2.7569178405590455</v>
      </c>
      <c r="AT60" s="157">
        <f t="shared" si="89"/>
        <v>2.568696662723287</v>
      </c>
      <c r="AU60" s="157">
        <f t="shared" si="90"/>
        <v>2.9967018158701015</v>
      </c>
      <c r="AV60" s="157">
        <f t="shared" si="91"/>
        <v>2.6446157846551293</v>
      </c>
      <c r="AW60" s="157">
        <f t="shared" si="92"/>
        <v>2.8633281235413843</v>
      </c>
      <c r="AX60" s="157">
        <f t="shared" si="93"/>
        <v>3.0177047586960484</v>
      </c>
      <c r="AY60" s="157">
        <f t="shared" si="94"/>
        <v>3.1907721970477527</v>
      </c>
      <c r="AZ60" s="157">
        <f t="shared" si="95"/>
        <v>3.0720834500865446</v>
      </c>
      <c r="BA60" s="157">
        <f t="shared" si="96"/>
        <v>3.2015243739726422</v>
      </c>
      <c r="BB60" s="157"/>
      <c r="BC60" s="52" t="str">
        <f t="shared" si="98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172490.83000000034</v>
      </c>
      <c r="Q61" s="202"/>
      <c r="R61" s="52" t="str">
        <f t="shared" si="99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100"/>
        <v/>
      </c>
      <c r="AM61" s="198">
        <f t="shared" ref="AM61:AN67" si="101">(U61/B61)*10</f>
        <v>1.9784200067392308</v>
      </c>
      <c r="AN61" s="157">
        <f t="shared" si="101"/>
        <v>1.9672226836151285</v>
      </c>
      <c r="AO61" s="157">
        <f t="shared" ref="AO61:AZ63" si="102">IF(W61="","",(W61/D61)*10)</f>
        <v>2.1967931517532344</v>
      </c>
      <c r="AP61" s="157">
        <f t="shared" si="102"/>
        <v>2.3729260081576027</v>
      </c>
      <c r="AQ61" s="157">
        <f t="shared" si="102"/>
        <v>2.4758168420606395</v>
      </c>
      <c r="AR61" s="157">
        <f t="shared" si="102"/>
        <v>2.4958910965727048</v>
      </c>
      <c r="AS61" s="157">
        <f t="shared" si="102"/>
        <v>2.8239750172941114</v>
      </c>
      <c r="AT61" s="157">
        <f t="shared" si="102"/>
        <v>2.95999563618712</v>
      </c>
      <c r="AU61" s="157">
        <f t="shared" si="102"/>
        <v>2.8613877922934243</v>
      </c>
      <c r="AV61" s="157">
        <f t="shared" si="102"/>
        <v>2.7146381384743794</v>
      </c>
      <c r="AW61" s="157">
        <f t="shared" si="102"/>
        <v>2.7936391721613445</v>
      </c>
      <c r="AX61" s="157">
        <f t="shared" si="102"/>
        <v>3.094595117974555</v>
      </c>
      <c r="AY61" s="157">
        <f t="shared" si="102"/>
        <v>2.9794973919702468</v>
      </c>
      <c r="AZ61" s="157">
        <f t="shared" si="102"/>
        <v>3.0009551822447307</v>
      </c>
      <c r="BA61" s="157">
        <f t="shared" ref="BA61:BA63" si="103">IF(AI61="","",(AI61/P61)*10)</f>
        <v>3.0011770480784343</v>
      </c>
      <c r="BB61" s="157" t="str">
        <f t="shared" ref="BB61:BB63" si="104">IF(AJ61="","",(AJ61/Q61)*10)</f>
        <v/>
      </c>
      <c r="BC61" s="52" t="str">
        <f t="shared" si="98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117416.39999999989</v>
      </c>
      <c r="Q62" s="203"/>
      <c r="R62" s="52" t="str">
        <f t="shared" si="99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100"/>
        <v/>
      </c>
      <c r="AM62" s="198">
        <f t="shared" si="101"/>
        <v>2.0408556968710365</v>
      </c>
      <c r="AN62" s="157">
        <f t="shared" si="101"/>
        <v>1.8586959199657298</v>
      </c>
      <c r="AO62" s="157">
        <f t="shared" si="102"/>
        <v>2.3103681372605527</v>
      </c>
      <c r="AP62" s="157">
        <f t="shared" si="102"/>
        <v>2.494909882777443</v>
      </c>
      <c r="AQ62" s="157">
        <f t="shared" si="102"/>
        <v>2.357121537342076</v>
      </c>
      <c r="AR62" s="157">
        <f t="shared" si="102"/>
        <v>2.6659387435479127</v>
      </c>
      <c r="AS62" s="157">
        <f t="shared" si="102"/>
        <v>3.190162257970441</v>
      </c>
      <c r="AT62" s="157">
        <f t="shared" si="102"/>
        <v>3.0157583548138938</v>
      </c>
      <c r="AU62" s="157">
        <f t="shared" si="102"/>
        <v>3.3894753383554024</v>
      </c>
      <c r="AV62" s="157">
        <f t="shared" si="102"/>
        <v>3.080067195408315</v>
      </c>
      <c r="AW62" s="157">
        <f t="shared" si="102"/>
        <v>2.920769071613742</v>
      </c>
      <c r="AX62" s="157">
        <f t="shared" si="102"/>
        <v>2.7992960150697193</v>
      </c>
      <c r="AY62" s="157">
        <f t="shared" si="102"/>
        <v>3.0658930312246784</v>
      </c>
      <c r="AZ62" s="157">
        <f t="shared" si="102"/>
        <v>3.2488675331789625</v>
      </c>
      <c r="BA62" s="157">
        <f t="shared" si="103"/>
        <v>3.2145078540987511</v>
      </c>
      <c r="BB62" s="157" t="str">
        <f t="shared" si="104"/>
        <v/>
      </c>
      <c r="BC62" s="52" t="str">
        <f t="shared" si="98"/>
        <v/>
      </c>
      <c r="BF62" s="105"/>
    </row>
    <row r="63" spans="1:58" ht="20.100000000000001" customHeight="1" thickBot="1" x14ac:dyDescent="0.3">
      <c r="A63" s="35" t="str">
        <f>A19</f>
        <v>jan-jun</v>
      </c>
      <c r="B63" s="167">
        <f>SUM(B51:B56)</f>
        <v>505124.08000000013</v>
      </c>
      <c r="C63" s="168">
        <f t="shared" ref="C63:Q63" si="105">SUM(C51:C56)</f>
        <v>598454.9700000002</v>
      </c>
      <c r="D63" s="168">
        <f t="shared" si="105"/>
        <v>712385.66999999993</v>
      </c>
      <c r="E63" s="168">
        <f t="shared" si="105"/>
        <v>648866.43999999994</v>
      </c>
      <c r="F63" s="168">
        <f t="shared" si="105"/>
        <v>642989.02999999968</v>
      </c>
      <c r="G63" s="168">
        <f t="shared" si="105"/>
        <v>666475.37000000011</v>
      </c>
      <c r="H63" s="168">
        <f t="shared" si="105"/>
        <v>496435.44999999972</v>
      </c>
      <c r="I63" s="168">
        <f t="shared" si="105"/>
        <v>629428.36999999965</v>
      </c>
      <c r="J63" s="168">
        <f t="shared" si="105"/>
        <v>632537.2300000001</v>
      </c>
      <c r="K63" s="168">
        <f t="shared" si="105"/>
        <v>662745.46999999939</v>
      </c>
      <c r="L63" s="168">
        <f t="shared" si="105"/>
        <v>760630.3899999999</v>
      </c>
      <c r="M63" s="168">
        <f t="shared" si="105"/>
        <v>861442.63999999966</v>
      </c>
      <c r="N63" s="168">
        <f t="shared" si="105"/>
        <v>822956.71999999951</v>
      </c>
      <c r="O63" s="168">
        <f t="shared" si="105"/>
        <v>871655.15000000014</v>
      </c>
      <c r="P63" s="168">
        <f t="shared" si="105"/>
        <v>879320.24000000022</v>
      </c>
      <c r="Q63" s="169">
        <f t="shared" si="105"/>
        <v>895837.95999999973</v>
      </c>
      <c r="R63" s="57">
        <f t="shared" si="99"/>
        <v>1.8784646649324825E-2</v>
      </c>
      <c r="T63" s="109"/>
      <c r="U63" s="167">
        <f>SUM(U51:U56)</f>
        <v>97678.897000000012</v>
      </c>
      <c r="V63" s="168">
        <f t="shared" ref="V63:AI63" si="106">SUM(V51:V56)</f>
        <v>110862.13199999998</v>
      </c>
      <c r="W63" s="168">
        <f t="shared" si="106"/>
        <v>128606.35500000001</v>
      </c>
      <c r="X63" s="168">
        <f t="shared" si="106"/>
        <v>131654.20599999998</v>
      </c>
      <c r="Y63" s="168">
        <f t="shared" si="106"/>
        <v>130445.73900000002</v>
      </c>
      <c r="Z63" s="168">
        <f t="shared" si="106"/>
        <v>141239.66099999996</v>
      </c>
      <c r="AA63" s="168">
        <f t="shared" si="106"/>
        <v>123897.57100000003</v>
      </c>
      <c r="AB63" s="168">
        <f t="shared" si="106"/>
        <v>154337.29</v>
      </c>
      <c r="AC63" s="168">
        <f t="shared" si="106"/>
        <v>160934.14800000002</v>
      </c>
      <c r="AD63" s="168">
        <f t="shared" si="106"/>
        <v>165211.11200000008</v>
      </c>
      <c r="AE63" s="168">
        <f t="shared" si="106"/>
        <v>193140.05600000004</v>
      </c>
      <c r="AF63" s="168">
        <f t="shared" si="106"/>
        <v>228308.5100000001</v>
      </c>
      <c r="AG63" s="168">
        <f t="shared" si="106"/>
        <v>232266.58400000009</v>
      </c>
      <c r="AH63" s="168">
        <f t="shared" si="106"/>
        <v>252657.49799999993</v>
      </c>
      <c r="AI63" s="168">
        <f t="shared" si="106"/>
        <v>256964.44400000016</v>
      </c>
      <c r="AJ63" s="169">
        <f t="shared" ref="AJ63" si="107">SUM(AJ51:AJ55)</f>
        <v>207173.27499999991</v>
      </c>
      <c r="AK63" s="57">
        <f t="shared" si="100"/>
        <v>-0.19376676486806177</v>
      </c>
      <c r="AM63" s="199">
        <f t="shared" si="101"/>
        <v>1.9337604534711548</v>
      </c>
      <c r="AN63" s="173">
        <f t="shared" si="101"/>
        <v>1.8524724090769928</v>
      </c>
      <c r="AO63" s="173">
        <f t="shared" si="102"/>
        <v>1.805291156404087</v>
      </c>
      <c r="AP63" s="173">
        <f t="shared" si="102"/>
        <v>2.028987752857121</v>
      </c>
      <c r="AQ63" s="173">
        <f t="shared" si="102"/>
        <v>2.028739728265661</v>
      </c>
      <c r="AR63" s="173">
        <f t="shared" si="102"/>
        <v>2.1192030097076198</v>
      </c>
      <c r="AS63" s="173">
        <f t="shared" si="102"/>
        <v>2.4957438273193442</v>
      </c>
      <c r="AT63" s="173">
        <f t="shared" si="102"/>
        <v>2.4520230951776147</v>
      </c>
      <c r="AU63" s="173">
        <f t="shared" si="102"/>
        <v>2.5442636475326519</v>
      </c>
      <c r="AV63" s="173">
        <f t="shared" si="102"/>
        <v>2.492828989083852</v>
      </c>
      <c r="AW63" s="173">
        <f t="shared" si="102"/>
        <v>2.5392103515611582</v>
      </c>
      <c r="AX63" s="173">
        <f t="shared" si="102"/>
        <v>2.6503042616975661</v>
      </c>
      <c r="AY63" s="173">
        <f t="shared" si="102"/>
        <v>2.8223426378971697</v>
      </c>
      <c r="AZ63" s="173">
        <f t="shared" si="102"/>
        <v>2.8985946793293182</v>
      </c>
      <c r="BA63" s="173">
        <f t="shared" si="103"/>
        <v>2.9223078499819373</v>
      </c>
      <c r="BB63" s="173">
        <f t="shared" si="104"/>
        <v>2.312619963101362</v>
      </c>
      <c r="BC63" s="61">
        <f t="shared" si="98"/>
        <v>-0.20863232697552511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08">SUM(E51:E53)</f>
        <v>307586.39999999991</v>
      </c>
      <c r="F64" s="154">
        <f t="shared" si="108"/>
        <v>312002.81999999983</v>
      </c>
      <c r="G64" s="154">
        <f t="shared" si="108"/>
        <v>314085.74999999994</v>
      </c>
      <c r="H64" s="154">
        <f t="shared" si="108"/>
        <v>225185.55999999994</v>
      </c>
      <c r="I64" s="154">
        <f t="shared" si="108"/>
        <v>291368.51999999996</v>
      </c>
      <c r="J64" s="154">
        <f t="shared" si="108"/>
        <v>290915.21000000002</v>
      </c>
      <c r="K64" s="154">
        <f t="shared" si="108"/>
        <v>314581.43999999971</v>
      </c>
      <c r="L64" s="154">
        <f t="shared" si="108"/>
        <v>387624.22000000009</v>
      </c>
      <c r="M64" s="154">
        <f t="shared" si="108"/>
        <v>406414.74999999977</v>
      </c>
      <c r="N64" s="154">
        <f t="shared" si="108"/>
        <v>411776.26999999984</v>
      </c>
      <c r="O64" s="154">
        <f t="shared" ref="O64:P64" si="109">SUM(O51:O53)</f>
        <v>412801.68999999994</v>
      </c>
      <c r="P64" s="154">
        <f t="shared" si="109"/>
        <v>411153.38000000012</v>
      </c>
      <c r="Q64" s="154">
        <f t="shared" ref="Q64" si="110">SUM(Q51:Q53)</f>
        <v>437153.57999999984</v>
      </c>
      <c r="R64" s="52">
        <f t="shared" si="99"/>
        <v>6.3237227917230576E-2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11">SUM(Y51:Y53)</f>
        <v>61448.611999999994</v>
      </c>
      <c r="Z64" s="154">
        <f t="shared" si="111"/>
        <v>65590.697999999975</v>
      </c>
      <c r="AA64" s="154">
        <f t="shared" si="111"/>
        <v>58604.442999999985</v>
      </c>
      <c r="AB64" s="154">
        <f t="shared" si="111"/>
        <v>74095.891999999963</v>
      </c>
      <c r="AC64" s="154">
        <f t="shared" si="111"/>
        <v>76343.599000000002</v>
      </c>
      <c r="AD64" s="154">
        <f t="shared" si="111"/>
        <v>80321.476000000039</v>
      </c>
      <c r="AE64" s="154">
        <f t="shared" si="111"/>
        <v>99368.438000000038</v>
      </c>
      <c r="AF64" s="154">
        <f t="shared" si="111"/>
        <v>107006.38200000001</v>
      </c>
      <c r="AG64" s="154">
        <f t="shared" si="111"/>
        <v>114366.99700000009</v>
      </c>
      <c r="AH64" s="154">
        <f t="shared" ref="AH64" si="112">SUM(AH51:AH53)</f>
        <v>116285.541</v>
      </c>
      <c r="AI64" s="154">
        <f t="shared" si="111"/>
        <v>121877.28200000006</v>
      </c>
      <c r="AJ64" s="119">
        <f>IF(AJ53="","",SUM(AJ51:AJ53))</f>
        <v>120194.22299999994</v>
      </c>
      <c r="AK64" s="52">
        <f t="shared" si="100"/>
        <v>-1.3809456302119733E-2</v>
      </c>
      <c r="AM64" s="197">
        <f t="shared" si="101"/>
        <v>1.9450344091466372</v>
      </c>
      <c r="AN64" s="156">
        <f t="shared" si="101"/>
        <v>1.9790475308153666</v>
      </c>
      <c r="AO64" s="156">
        <f t="shared" ref="AO64:AZ66" si="113">(W64/D64)*10</f>
        <v>1.7976382565582869</v>
      </c>
      <c r="AP64" s="156">
        <f t="shared" si="113"/>
        <v>2.0596266935079059</v>
      </c>
      <c r="AQ64" s="156">
        <f t="shared" si="113"/>
        <v>1.9694889937212756</v>
      </c>
      <c r="AR64" s="156">
        <f t="shared" si="113"/>
        <v>2.0883054388809423</v>
      </c>
      <c r="AS64" s="156">
        <f t="shared" si="113"/>
        <v>2.6024956040698171</v>
      </c>
      <c r="AT64" s="156">
        <f t="shared" si="113"/>
        <v>2.5430301118322589</v>
      </c>
      <c r="AU64" s="156">
        <f t="shared" si="113"/>
        <v>2.6242560160398627</v>
      </c>
      <c r="AV64" s="156">
        <f t="shared" si="113"/>
        <v>2.5532808292822393</v>
      </c>
      <c r="AW64" s="156">
        <f t="shared" si="113"/>
        <v>2.5635250036749513</v>
      </c>
      <c r="AX64" s="156">
        <f t="shared" si="113"/>
        <v>2.6329354926217627</v>
      </c>
      <c r="AY64" s="156">
        <f t="shared" si="113"/>
        <v>2.7774062113875608</v>
      </c>
      <c r="AZ64" s="156">
        <f t="shared" si="113"/>
        <v>2.8169831620602137</v>
      </c>
      <c r="BA64" s="156">
        <f t="shared" ref="BA64:BA66" si="114">(AI64/P64)*10</f>
        <v>2.9642777593121092</v>
      </c>
      <c r="BB64" s="156">
        <f t="shared" ref="BB64" si="115">(AJ64/Q64)*10</f>
        <v>2.7494736060493885</v>
      </c>
      <c r="BC64" s="61">
        <f t="shared" si="98"/>
        <v>-7.2464246168539956E-2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16">SUM(E54:E56)</f>
        <v>341280.04000000004</v>
      </c>
      <c r="F65" s="154">
        <f t="shared" si="116"/>
        <v>330986.2099999999</v>
      </c>
      <c r="G65" s="154">
        <f t="shared" si="116"/>
        <v>352389.62000000011</v>
      </c>
      <c r="H65" s="154">
        <f t="shared" si="116"/>
        <v>271249.88999999984</v>
      </c>
      <c r="I65" s="154">
        <f t="shared" si="116"/>
        <v>338059.84999999963</v>
      </c>
      <c r="J65" s="154">
        <f t="shared" si="116"/>
        <v>341622.02</v>
      </c>
      <c r="K65" s="154">
        <f t="shared" si="116"/>
        <v>348164.02999999968</v>
      </c>
      <c r="L65" s="154">
        <f t="shared" si="116"/>
        <v>373006.16999999981</v>
      </c>
      <c r="M65" s="154">
        <f t="shared" si="116"/>
        <v>455027.89</v>
      </c>
      <c r="N65" s="154">
        <f t="shared" si="116"/>
        <v>411180.44999999978</v>
      </c>
      <c r="O65" s="154">
        <f t="shared" ref="O65:P65" si="117">SUM(O54:O56)</f>
        <v>458853.4600000002</v>
      </c>
      <c r="P65" s="154">
        <f t="shared" si="117"/>
        <v>468166.8600000001</v>
      </c>
      <c r="Q65" s="154">
        <f>IF(Q56="","",SUM(Q54:Q56))</f>
        <v>458684.37999999983</v>
      </c>
      <c r="R65" s="52">
        <f t="shared" si="99"/>
        <v>-2.0254487897755663E-2</v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18">SUM(Y54:Y56)</f>
        <v>68997.127000000022</v>
      </c>
      <c r="Z65" s="154">
        <f t="shared" si="118"/>
        <v>75648.96299999996</v>
      </c>
      <c r="AA65" s="154">
        <f t="shared" si="118"/>
        <v>65293.128000000026</v>
      </c>
      <c r="AB65" s="154">
        <f t="shared" si="118"/>
        <v>80241.398000000045</v>
      </c>
      <c r="AC65" s="154">
        <f t="shared" si="118"/>
        <v>84590.548999999999</v>
      </c>
      <c r="AD65" s="154">
        <f t="shared" si="118"/>
        <v>84889.636000000028</v>
      </c>
      <c r="AE65" s="154">
        <f t="shared" si="118"/>
        <v>93771.617999999988</v>
      </c>
      <c r="AF65" s="154">
        <f t="shared" si="118"/>
        <v>121302.12800000008</v>
      </c>
      <c r="AG65" s="154">
        <f t="shared" si="118"/>
        <v>117899.58700000003</v>
      </c>
      <c r="AH65" s="154">
        <f t="shared" ref="AH65" si="119">SUM(AH54:AH56)</f>
        <v>136371.95699999994</v>
      </c>
      <c r="AI65" s="154">
        <f t="shared" si="118"/>
        <v>135087.1620000001</v>
      </c>
      <c r="AJ65" s="119">
        <f>IF(AJ56="","",SUM(AJ54:AJ56))</f>
        <v>129993.90999999992</v>
      </c>
      <c r="AK65" s="52">
        <f t="shared" si="100"/>
        <v>-3.7703449569842756E-2</v>
      </c>
      <c r="AM65" s="198">
        <f t="shared" si="101"/>
        <v>1.9239920608248851</v>
      </c>
      <c r="AN65" s="157">
        <f t="shared" si="101"/>
        <v>1.7497338733485361</v>
      </c>
      <c r="AO65" s="157">
        <f t="shared" si="113"/>
        <v>1.8123227987763368</v>
      </c>
      <c r="AP65" s="157">
        <f t="shared" si="113"/>
        <v>2.0013737105750451</v>
      </c>
      <c r="AQ65" s="157">
        <f t="shared" si="113"/>
        <v>2.0845921949437121</v>
      </c>
      <c r="AR65" s="157">
        <f t="shared" si="113"/>
        <v>2.1467420918924893</v>
      </c>
      <c r="AS65" s="157">
        <f t="shared" si="113"/>
        <v>2.4071209024269122</v>
      </c>
      <c r="AT65" s="157">
        <f t="shared" si="113"/>
        <v>2.3735855648045794</v>
      </c>
      <c r="AU65" s="157">
        <f t="shared" si="113"/>
        <v>2.4761445119960355</v>
      </c>
      <c r="AV65" s="157">
        <f t="shared" si="113"/>
        <v>2.4382081055300313</v>
      </c>
      <c r="AW65" s="157">
        <f t="shared" si="113"/>
        <v>2.5139428122596481</v>
      </c>
      <c r="AX65" s="157">
        <f t="shared" si="113"/>
        <v>2.6658174293448273</v>
      </c>
      <c r="AY65" s="157">
        <f t="shared" si="113"/>
        <v>2.8673441794229291</v>
      </c>
      <c r="AZ65" s="157">
        <f t="shared" si="113"/>
        <v>2.972015444756587</v>
      </c>
      <c r="BA65" s="157">
        <f t="shared" si="114"/>
        <v>2.8854490469487755</v>
      </c>
      <c r="BB65" s="157">
        <f>IF(AJ65="","",(AJ65/Q65)*10)</f>
        <v>2.8340601003243227</v>
      </c>
      <c r="BC65" s="52">
        <f t="shared" si="98"/>
        <v>-1.7809687777642157E-2</v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20">SUM(E57:E59)</f>
        <v>374827.90000000014</v>
      </c>
      <c r="F66" s="154">
        <f t="shared" si="120"/>
        <v>411823.39999999991</v>
      </c>
      <c r="G66" s="154">
        <f t="shared" si="120"/>
        <v>392287.49999999988</v>
      </c>
      <c r="H66" s="154">
        <f t="shared" si="120"/>
        <v>324909.64999999991</v>
      </c>
      <c r="I66" s="154">
        <f t="shared" si="120"/>
        <v>335894.45999999973</v>
      </c>
      <c r="J66" s="154">
        <f t="shared" si="120"/>
        <v>323029.73000000004</v>
      </c>
      <c r="K66" s="154">
        <f t="shared" si="120"/>
        <v>359624.85999999987</v>
      </c>
      <c r="L66" s="154">
        <f t="shared" si="120"/>
        <v>485561.99000000028</v>
      </c>
      <c r="M66" s="154">
        <f t="shared" si="120"/>
        <v>462583.7999999997</v>
      </c>
      <c r="N66" s="154">
        <f t="shared" si="120"/>
        <v>492833.60999999993</v>
      </c>
      <c r="O66" s="154">
        <f t="shared" ref="O66:P66" si="121">SUM(O57:O59)</f>
        <v>489114.31000000017</v>
      </c>
      <c r="P66" s="154">
        <f t="shared" si="121"/>
        <v>507658.44999999984</v>
      </c>
      <c r="Q66" s="154" t="str">
        <f>IF(Q59="","",SUM(Q57:Q59))</f>
        <v/>
      </c>
      <c r="R66" s="52" t="str">
        <f t="shared" si="99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22">SUM(Y57:Y59)</f>
        <v>90275.416000000056</v>
      </c>
      <c r="Z66" s="154">
        <f t="shared" si="122"/>
        <v>87840.50900000002</v>
      </c>
      <c r="AA66" s="154">
        <f t="shared" si="122"/>
        <v>78765.768000000011</v>
      </c>
      <c r="AB66" s="154">
        <f t="shared" si="122"/>
        <v>86377.072000000029</v>
      </c>
      <c r="AC66" s="154">
        <f t="shared" si="122"/>
        <v>89313.755000000005</v>
      </c>
      <c r="AD66" s="154">
        <f t="shared" si="122"/>
        <v>95872.349999999977</v>
      </c>
      <c r="AE66" s="154">
        <f t="shared" si="122"/>
        <v>128355.976</v>
      </c>
      <c r="AF66" s="154">
        <f t="shared" si="122"/>
        <v>133533.43400000001</v>
      </c>
      <c r="AG66" s="154">
        <f t="shared" si="122"/>
        <v>144237.76400000011</v>
      </c>
      <c r="AH66" s="154">
        <f t="shared" ref="AH66" si="123">SUM(AH57:AH59)</f>
        <v>138745.30100000001</v>
      </c>
      <c r="AI66" s="154">
        <f t="shared" si="122"/>
        <v>146549.62399999995</v>
      </c>
      <c r="AJ66" s="119" t="str">
        <f>IF(AJ59="","",SUM(AJ57:AJ59))</f>
        <v/>
      </c>
      <c r="AK66" s="52" t="str">
        <f t="shared" si="100"/>
        <v/>
      </c>
      <c r="AM66" s="198">
        <f t="shared" si="101"/>
        <v>1.8380654168220978</v>
      </c>
      <c r="AN66" s="157">
        <f t="shared" si="101"/>
        <v>1.8450697519866253</v>
      </c>
      <c r="AO66" s="157">
        <f t="shared" si="113"/>
        <v>1.959075682997454</v>
      </c>
      <c r="AP66" s="157">
        <f t="shared" si="113"/>
        <v>2.4233752876986996</v>
      </c>
      <c r="AQ66" s="157">
        <f t="shared" si="113"/>
        <v>2.1920904931579916</v>
      </c>
      <c r="AR66" s="157">
        <f t="shared" si="113"/>
        <v>2.2391870503138653</v>
      </c>
      <c r="AS66" s="157">
        <f t="shared" si="113"/>
        <v>2.4242360299240122</v>
      </c>
      <c r="AT66" s="157">
        <f t="shared" si="113"/>
        <v>2.5715539339350846</v>
      </c>
      <c r="AU66" s="157">
        <f t="shared" si="113"/>
        <v>2.764877245199691</v>
      </c>
      <c r="AV66" s="157">
        <f t="shared" si="113"/>
        <v>2.6658988480384815</v>
      </c>
      <c r="AW66" s="157">
        <f t="shared" si="113"/>
        <v>2.643451889634111</v>
      </c>
      <c r="AX66" s="157">
        <f t="shared" si="113"/>
        <v>2.8866863474250524</v>
      </c>
      <c r="AY66" s="157">
        <f t="shared" si="113"/>
        <v>2.9267030712454885</v>
      </c>
      <c r="AZ66" s="157">
        <f t="shared" si="113"/>
        <v>2.836664112321718</v>
      </c>
      <c r="BA66" s="157">
        <f t="shared" si="114"/>
        <v>2.8867760203735404</v>
      </c>
      <c r="BB66" s="157" t="str">
        <f t="shared" ref="BB66:BB67" si="124">IF(AJ66="","",(AJ66/Q66)*10)</f>
        <v/>
      </c>
      <c r="BC66" s="52" t="str">
        <f t="shared" si="98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25">IF(E62="","",SUM(E60:E62))</f>
        <v>378869.0400000001</v>
      </c>
      <c r="F67" s="155">
        <f t="shared" si="125"/>
        <v>396865.16000000021</v>
      </c>
      <c r="G67" s="155">
        <f t="shared" si="125"/>
        <v>336903.74</v>
      </c>
      <c r="H67" s="155">
        <f t="shared" si="125"/>
        <v>311374.30999999976</v>
      </c>
      <c r="I67" s="155">
        <f t="shared" si="125"/>
        <v>337617.05000000005</v>
      </c>
      <c r="J67" s="155">
        <f t="shared" si="125"/>
        <v>314897.43999999994</v>
      </c>
      <c r="K67" s="155">
        <f t="shared" si="125"/>
        <v>372869.66999999981</v>
      </c>
      <c r="L67" s="155">
        <f t="shared" si="125"/>
        <v>493444.35000000033</v>
      </c>
      <c r="M67" s="155">
        <f t="shared" si="125"/>
        <v>455271.89999999967</v>
      </c>
      <c r="N67" s="155">
        <f t="shared" si="125"/>
        <v>469176.04999999987</v>
      </c>
      <c r="O67" s="155">
        <f t="shared" ref="O67:P67" si="126">IF(O62="","",SUM(O60:O62))</f>
        <v>416430.29999999993</v>
      </c>
      <c r="P67" s="155">
        <f t="shared" si="126"/>
        <v>491894.41000000027</v>
      </c>
      <c r="Q67" s="155" t="str">
        <f>IF(Q62="","",SUM(Q60:Q62))</f>
        <v/>
      </c>
      <c r="R67" s="55" t="str">
        <f t="shared" si="99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27">IF(Y62="","",SUM(Y60:Y62))</f>
        <v>98610.478999999992</v>
      </c>
      <c r="Z67" s="155">
        <f t="shared" si="127"/>
        <v>84566.343999999997</v>
      </c>
      <c r="AA67" s="155">
        <f t="shared" si="127"/>
        <v>90045.485000000015</v>
      </c>
      <c r="AB67" s="155">
        <f t="shared" si="127"/>
        <v>94962.186000000016</v>
      </c>
      <c r="AC67" s="155">
        <f t="shared" si="127"/>
        <v>95891.539000000004</v>
      </c>
      <c r="AD67" s="155">
        <f t="shared" si="127"/>
        <v>103388.924</v>
      </c>
      <c r="AE67" s="155">
        <f t="shared" si="127"/>
        <v>140739.50200000001</v>
      </c>
      <c r="AF67" s="155">
        <f t="shared" si="127"/>
        <v>135949.3170000001</v>
      </c>
      <c r="AG67" s="155">
        <f t="shared" si="127"/>
        <v>144292.45000000004</v>
      </c>
      <c r="AH67" s="155">
        <f t="shared" ref="AH67" si="128">IF(AH62="","",SUM(AH60:AH62))</f>
        <v>128817.85499999998</v>
      </c>
      <c r="AI67" s="155">
        <f t="shared" si="127"/>
        <v>154177.83399999997</v>
      </c>
      <c r="AJ67" s="123" t="str">
        <f t="shared" si="127"/>
        <v/>
      </c>
      <c r="AK67" s="55" t="str">
        <f t="shared" si="100"/>
        <v/>
      </c>
      <c r="AM67" s="200">
        <f t="shared" si="101"/>
        <v>2.1176785143360082</v>
      </c>
      <c r="AN67" s="158">
        <f t="shared" si="101"/>
        <v>2.0453352071175841</v>
      </c>
      <c r="AO67" s="158">
        <f t="shared" ref="AO67:AZ67" si="129">IF(W62="","",(W67/D67)*10)</f>
        <v>2.3611669003409426</v>
      </c>
      <c r="AP67" s="158">
        <f t="shared" si="129"/>
        <v>2.3941369028200361</v>
      </c>
      <c r="AQ67" s="158">
        <f t="shared" si="129"/>
        <v>2.4847350923925884</v>
      </c>
      <c r="AR67" s="158">
        <f t="shared" si="129"/>
        <v>2.5101040433685897</v>
      </c>
      <c r="AS67" s="158">
        <f t="shared" si="129"/>
        <v>2.8918726467832263</v>
      </c>
      <c r="AT67" s="158">
        <f t="shared" si="129"/>
        <v>2.8127189074129992</v>
      </c>
      <c r="AU67" s="158">
        <f t="shared" si="129"/>
        <v>3.045167309076886</v>
      </c>
      <c r="AV67" s="158">
        <f t="shared" si="129"/>
        <v>2.7727898597920304</v>
      </c>
      <c r="AW67" s="158">
        <f t="shared" si="129"/>
        <v>2.852185905056972</v>
      </c>
      <c r="AX67" s="158">
        <f t="shared" si="129"/>
        <v>2.9861126285193573</v>
      </c>
      <c r="AY67" s="158">
        <f t="shared" si="129"/>
        <v>3.0754436421040694</v>
      </c>
      <c r="AZ67" s="158">
        <f t="shared" si="129"/>
        <v>3.093383334497994</v>
      </c>
      <c r="BA67" s="158">
        <f t="shared" ref="BA67" si="130">IF(AI62="","",(AI67/P67)*10)</f>
        <v>3.1343684918070096</v>
      </c>
      <c r="BB67" s="303" t="str">
        <f t="shared" si="124"/>
        <v/>
      </c>
      <c r="BC67" s="55" t="str">
        <f t="shared" si="98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20:AJ23 Q42:Q45 P64:P67 Q64:Q65 AJ64:AJ65 P20:P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X48" zoomScaleNormal="100" workbookViewId="0">
      <selection activeCell="AI51" sqref="AI51:AJ62"/>
    </sheetView>
  </sheetViews>
  <sheetFormatPr defaultRowHeight="15" x14ac:dyDescent="0.25"/>
  <cols>
    <col min="1" max="1" width="18.7109375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3" t="s">
        <v>3</v>
      </c>
      <c r="B4" s="355" t="s">
        <v>71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50"/>
      <c r="R4" s="358" t="s">
        <v>149</v>
      </c>
      <c r="T4" s="356" t="s">
        <v>3</v>
      </c>
      <c r="U4" s="348" t="s">
        <v>71</v>
      </c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50"/>
      <c r="AK4" s="360" t="s">
        <v>149</v>
      </c>
      <c r="AM4" s="348" t="s">
        <v>71</v>
      </c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50"/>
      <c r="BC4" s="358" t="s">
        <v>149</v>
      </c>
    </row>
    <row r="5" spans="1:58" ht="20.100000000000001" customHeight="1" thickBot="1" x14ac:dyDescent="0.3">
      <c r="A5" s="354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9"/>
      <c r="T5" s="357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61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9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144430.93999999989</v>
      </c>
      <c r="Q7" s="112">
        <v>156395.9099999998</v>
      </c>
      <c r="R7" s="61">
        <f>IF(Q7="","",(Q7-P7)/P7)</f>
        <v>8.2842152796346297E-2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10034.434000000001</v>
      </c>
      <c r="AJ7" s="112">
        <v>12093.029000000004</v>
      </c>
      <c r="AK7" s="61">
        <f>IF(AJ7="","",(AJ7-AI7)/AI7)</f>
        <v>0.20515307589845155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0.69475653900750145</v>
      </c>
      <c r="BB7" s="156">
        <f>(AJ7/Q7)*10</f>
        <v>0.77323179359358052</v>
      </c>
      <c r="BC7" s="61">
        <f t="shared" ref="BC7:BC23" si="15">IF(BB7="","",(BB7-BA7)/BA7)</f>
        <v>0.11295360342802294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163866.36999999988</v>
      </c>
      <c r="Q8" s="119">
        <v>177159.38999999964</v>
      </c>
      <c r="R8" s="52">
        <f t="shared" ref="R8:R23" si="16">IF(Q8="","",(Q8-P8)/P8)</f>
        <v>8.1121098856341098E-2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11476.990000000007</v>
      </c>
      <c r="AJ8" s="119">
        <v>11812.482</v>
      </c>
      <c r="AK8" s="52">
        <f t="shared" ref="AK8:AK23" si="17">IF(AJ8="","",(AJ8-AI8)/AI8)</f>
        <v>2.9231706222623936E-2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0.70038715082295511</v>
      </c>
      <c r="BB8" s="157">
        <f>IF(AJ8="","",(AJ8/Q8)*10)</f>
        <v>0.66677143108248582</v>
      </c>
      <c r="BC8" s="52">
        <f t="shared" si="15"/>
        <v>-4.7995911548306971E-2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152411.75999999995</v>
      </c>
      <c r="Q9" s="119">
        <v>150069.59000000003</v>
      </c>
      <c r="R9" s="52">
        <f t="shared" si="16"/>
        <v>-1.5367383724195077E-2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12319.741000000013</v>
      </c>
      <c r="AJ9" s="119">
        <v>10996.995999999997</v>
      </c>
      <c r="AK9" s="52">
        <f t="shared" si="17"/>
        <v>-0.10736792275097455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0.8083195811136894</v>
      </c>
      <c r="BB9" s="157">
        <f t="shared" ref="BB9:BB18" si="18">IF(AJ9="","",(AJ9/Q9)*10)</f>
        <v>0.73279309952136173</v>
      </c>
      <c r="BC9" s="52">
        <f t="shared" si="15"/>
        <v>-9.3436412227288282E-2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119">
        <v>164517.66</v>
      </c>
      <c r="R10" s="52">
        <f t="shared" si="16"/>
        <v>9.9918294599751715E-3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12259.460000000006</v>
      </c>
      <c r="AJ10" s="119">
        <v>12172.432000000001</v>
      </c>
      <c r="AK10" s="52">
        <f t="shared" si="17"/>
        <v>-7.0988444841783944E-3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0.75262159901808678</v>
      </c>
      <c r="BB10" s="157">
        <f t="shared" si="18"/>
        <v>0.73988604019775139</v>
      </c>
      <c r="BC10" s="52">
        <f t="shared" si="15"/>
        <v>-1.6921596240329708E-2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165110.75000000026</v>
      </c>
      <c r="Q11" s="119">
        <v>161319.84999999986</v>
      </c>
      <c r="R11" s="52">
        <f t="shared" si="16"/>
        <v>-2.2959740658923755E-2</v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12356.936000000002</v>
      </c>
      <c r="AJ11" s="119">
        <v>12995.135000000006</v>
      </c>
      <c r="AK11" s="52">
        <f t="shared" si="17"/>
        <v>5.1647026414962743E-2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0.74840287503993419</v>
      </c>
      <c r="BB11" s="157">
        <f t="shared" si="18"/>
        <v>0.8055508977971414</v>
      </c>
      <c r="BC11" s="52">
        <f t="shared" si="15"/>
        <v>7.6359972233080789E-2</v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119">
        <v>132938.49999999994</v>
      </c>
      <c r="R12" s="52">
        <f t="shared" si="16"/>
        <v>-0.16200376024640711</v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13628.670999999998</v>
      </c>
      <c r="AJ12" s="119">
        <v>10268.213999999998</v>
      </c>
      <c r="AK12" s="52">
        <f t="shared" si="17"/>
        <v>-0.24657261151876075</v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0.85910214503991267</v>
      </c>
      <c r="BB12" s="157">
        <f t="shared" si="18"/>
        <v>0.77240332935906475</v>
      </c>
      <c r="BC12" s="52">
        <f t="shared" si="15"/>
        <v>-0.10091793645425017</v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119"/>
      <c r="R13" s="52" t="str">
        <f t="shared" si="16"/>
        <v/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13356.521000000012</v>
      </c>
      <c r="AJ13" s="119"/>
      <c r="AK13" s="52" t="str">
        <f t="shared" si="17"/>
        <v/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0.81973952252219651</v>
      </c>
      <c r="BB13" s="157" t="str">
        <f t="shared" si="18"/>
        <v/>
      </c>
      <c r="BC13" s="52" t="str">
        <f t="shared" si="15"/>
        <v/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119"/>
      <c r="R14" s="52" t="str">
        <f t="shared" si="16"/>
        <v/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12453.349000000004</v>
      </c>
      <c r="AJ14" s="119"/>
      <c r="AK14" s="52" t="str">
        <f t="shared" si="17"/>
        <v/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0.77410643345040642</v>
      </c>
      <c r="BB14" s="157" t="str">
        <f t="shared" si="18"/>
        <v/>
      </c>
      <c r="BC14" s="52" t="str">
        <f t="shared" si="15"/>
        <v/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119"/>
      <c r="R15" s="52" t="str">
        <f t="shared" si="16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13379.387000000001</v>
      </c>
      <c r="AJ15" s="119"/>
      <c r="AK15" s="52" t="str">
        <f t="shared" si="17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0.8331460744474416</v>
      </c>
      <c r="BB15" s="157" t="str">
        <f t="shared" si="18"/>
        <v/>
      </c>
      <c r="BC15" s="52" t="str">
        <f t="shared" si="15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12015.865999999998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0.82351600295306748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16310.605999999989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0.87030963356416757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13990.055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0.78545854148277261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jan-jun</v>
      </c>
      <c r="B19" s="167">
        <f>SUM(B7:B12)</f>
        <v>833192.8</v>
      </c>
      <c r="C19" s="168">
        <f t="shared" ref="C19:Q19" si="22">SUM(C7:C12)</f>
        <v>721617.09999999986</v>
      </c>
      <c r="D19" s="168">
        <f t="shared" si="22"/>
        <v>696561.11</v>
      </c>
      <c r="E19" s="168">
        <f t="shared" si="22"/>
        <v>681369.69</v>
      </c>
      <c r="F19" s="168">
        <f t="shared" si="22"/>
        <v>1030959.7499999999</v>
      </c>
      <c r="G19" s="168">
        <f t="shared" si="22"/>
        <v>1117325.9099999999</v>
      </c>
      <c r="H19" s="168">
        <f t="shared" si="22"/>
        <v>885337.38000000012</v>
      </c>
      <c r="I19" s="168">
        <f t="shared" si="22"/>
        <v>1182378.2799999998</v>
      </c>
      <c r="J19" s="168">
        <f t="shared" si="22"/>
        <v>773803.46</v>
      </c>
      <c r="K19" s="168">
        <f t="shared" si="22"/>
        <v>1372125.0100000002</v>
      </c>
      <c r="L19" s="168">
        <f t="shared" si="22"/>
        <v>1282279.47</v>
      </c>
      <c r="M19" s="168">
        <f t="shared" si="22"/>
        <v>1605267.3700000006</v>
      </c>
      <c r="N19" s="168">
        <f t="shared" si="22"/>
        <v>1385658.379999999</v>
      </c>
      <c r="O19" s="168">
        <f t="shared" si="22"/>
        <v>1630319.6800000006</v>
      </c>
      <c r="P19" s="168">
        <f t="shared" si="22"/>
        <v>947348.45</v>
      </c>
      <c r="Q19" s="311">
        <f t="shared" si="22"/>
        <v>942400.89999999921</v>
      </c>
      <c r="R19" s="164">
        <f t="shared" si="16"/>
        <v>-5.2225239825966305E-3</v>
      </c>
      <c r="S19" s="171"/>
      <c r="T19" s="170"/>
      <c r="U19" s="167">
        <f>SUM(U7:U12)</f>
        <v>38208.777999999998</v>
      </c>
      <c r="V19" s="168">
        <f t="shared" ref="V19:AJ19" si="23">SUM(V7:V12)</f>
        <v>33181.569000000003</v>
      </c>
      <c r="W19" s="168">
        <f t="shared" si="23"/>
        <v>37514.417000000001</v>
      </c>
      <c r="X19" s="168">
        <f t="shared" si="23"/>
        <v>55554.365999999995</v>
      </c>
      <c r="Y19" s="168">
        <f t="shared" si="23"/>
        <v>53174.383000000002</v>
      </c>
      <c r="Z19" s="168">
        <f t="shared" si="23"/>
        <v>56304.366000000002</v>
      </c>
      <c r="AA19" s="168">
        <f t="shared" si="23"/>
        <v>49827.455000000009</v>
      </c>
      <c r="AB19" s="168">
        <f t="shared" si="23"/>
        <v>65496.251000000004</v>
      </c>
      <c r="AC19" s="168">
        <f t="shared" si="23"/>
        <v>64858.593000000008</v>
      </c>
      <c r="AD19" s="168">
        <f t="shared" si="23"/>
        <v>77094.222000000023</v>
      </c>
      <c r="AE19" s="168">
        <f t="shared" si="23"/>
        <v>77521.206000000006</v>
      </c>
      <c r="AF19" s="168">
        <f t="shared" si="23"/>
        <v>84613.765999999974</v>
      </c>
      <c r="AG19" s="168">
        <f t="shared" si="23"/>
        <v>93764.511000000013</v>
      </c>
      <c r="AH19" s="168">
        <f t="shared" si="23"/>
        <v>106616.11899999999</v>
      </c>
      <c r="AI19" s="168">
        <f t="shared" si="23"/>
        <v>72076.232000000033</v>
      </c>
      <c r="AJ19" s="169">
        <f t="shared" si="23"/>
        <v>70338.288</v>
      </c>
      <c r="AK19" s="61">
        <f t="shared" si="17"/>
        <v>-2.4112581245923501E-2</v>
      </c>
      <c r="AM19" s="172">
        <f t="shared" si="19"/>
        <v>0.45858267138170178</v>
      </c>
      <c r="AN19" s="173">
        <f t="shared" si="19"/>
        <v>0.45982237671474258</v>
      </c>
      <c r="AO19" s="173">
        <f t="shared" si="20"/>
        <v>0.53856605632203614</v>
      </c>
      <c r="AP19" s="173">
        <f t="shared" si="20"/>
        <v>0.81533368471380052</v>
      </c>
      <c r="AQ19" s="173">
        <f t="shared" si="20"/>
        <v>0.51577554797847358</v>
      </c>
      <c r="AR19" s="173">
        <f t="shared" si="20"/>
        <v>0.50392070474764172</v>
      </c>
      <c r="AS19" s="173">
        <f t="shared" si="21"/>
        <v>0.56280753671555139</v>
      </c>
      <c r="AT19" s="173">
        <f t="shared" si="21"/>
        <v>0.55393652021415696</v>
      </c>
      <c r="AU19" s="173">
        <f t="shared" si="21"/>
        <v>0.838179154691296</v>
      </c>
      <c r="AV19" s="173">
        <f t="shared" si="21"/>
        <v>0.56186004509895204</v>
      </c>
      <c r="AW19" s="173">
        <f t="shared" si="21"/>
        <v>0.6045578036120316</v>
      </c>
      <c r="AX19" s="173">
        <f t="shared" si="21"/>
        <v>0.52710076577461318</v>
      </c>
      <c r="AY19" s="173">
        <f t="shared" si="21"/>
        <v>0.67667841044630417</v>
      </c>
      <c r="AZ19" s="173">
        <f t="shared" si="13"/>
        <v>0.65395836355235515</v>
      </c>
      <c r="BA19" s="173">
        <f t="shared" si="14"/>
        <v>0.76082070963434878</v>
      </c>
      <c r="BB19" s="173">
        <f>(AJ19/Q19)*10</f>
        <v>0.74637331097625281</v>
      </c>
      <c r="BC19" s="61">
        <f t="shared" si="15"/>
        <v>-1.8989228967018264E-2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460709.06999999972</v>
      </c>
      <c r="Q20" s="154">
        <f>IF(Q9="","",SUM(Q7:Q9))</f>
        <v>483624.88999999949</v>
      </c>
      <c r="R20" s="61">
        <f t="shared" si="16"/>
        <v>4.9740327447861596E-2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33831.165000000023</v>
      </c>
      <c r="AJ20" s="202">
        <f>IF(AJ9="","",SUM(AJ7:AJ9))</f>
        <v>34902.507000000005</v>
      </c>
      <c r="AK20" s="61">
        <f t="shared" si="17"/>
        <v>3.1667310303975099E-2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0.73432817374313997</v>
      </c>
      <c r="BB20" s="156">
        <f>IF(AJ20="","",(AJ20/Q20)*10)</f>
        <v>0.72168549885842403</v>
      </c>
      <c r="BC20" s="61">
        <f t="shared" si="15"/>
        <v>-1.7216655082524727E-2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486639.38000000024</v>
      </c>
      <c r="Q21" s="154">
        <f>IF(Q12="","",SUM(Q10:Q12))</f>
        <v>458776.00999999983</v>
      </c>
      <c r="R21" s="52">
        <f t="shared" si="16"/>
        <v>-5.7256710297469947E-2</v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38245.06700000001</v>
      </c>
      <c r="AJ21" s="202">
        <f>IF(AJ12="","",SUM(AJ10:AJ12))</f>
        <v>35435.781000000003</v>
      </c>
      <c r="AK21" s="52">
        <f t="shared" si="17"/>
        <v>-7.345485889722736E-2</v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0.78590160541467058</v>
      </c>
      <c r="BB21" s="302">
        <f>IF(AJ21="","",(AJ21/Q21)*10)</f>
        <v>0.77239829955363215</v>
      </c>
      <c r="BC21" s="52">
        <f t="shared" si="15"/>
        <v>-1.7181929350956839E-2</v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484398.74999999988</v>
      </c>
      <c r="Q22" s="154" t="str">
        <f>IF(Q15="","",SUM(Q13:Q15))</f>
        <v/>
      </c>
      <c r="R22" s="52" t="str">
        <f t="shared" si="16"/>
        <v/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39189.25700000002</v>
      </c>
      <c r="AJ22" s="202" t="str">
        <f>IF(AJ15="","",SUM(AJ13:AJ15))</f>
        <v/>
      </c>
      <c r="AK22" s="52" t="str">
        <f t="shared" si="17"/>
        <v/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0.80902886310090671</v>
      </c>
      <c r="BB22" s="302" t="str">
        <f t="shared" ref="BB22:BB23" si="40">IF(AJ22="","",(AJ22/Q22)*10)</f>
        <v/>
      </c>
      <c r="BC22" s="52" t="str">
        <f t="shared" si="15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511434.06999999948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42316.526999999987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0.82740922989350374</v>
      </c>
      <c r="BB23" s="303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53" t="s">
        <v>2</v>
      </c>
      <c r="B26" s="355" t="s">
        <v>71</v>
      </c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50"/>
      <c r="R26" s="358" t="str">
        <f>R4</f>
        <v>D       2025/2024</v>
      </c>
      <c r="T26" s="356" t="s">
        <v>3</v>
      </c>
      <c r="U26" s="348" t="s">
        <v>71</v>
      </c>
      <c r="V26" s="349"/>
      <c r="W26" s="349"/>
      <c r="X26" s="349"/>
      <c r="Y26" s="349"/>
      <c r="Z26" s="349"/>
      <c r="AA26" s="349"/>
      <c r="AB26" s="349"/>
      <c r="AC26" s="349"/>
      <c r="AD26" s="349"/>
      <c r="AE26" s="349"/>
      <c r="AF26" s="349"/>
      <c r="AG26" s="349"/>
      <c r="AH26" s="349"/>
      <c r="AI26" s="349"/>
      <c r="AJ26" s="350"/>
      <c r="AK26" s="358" t="str">
        <f>R26</f>
        <v>D       2025/2024</v>
      </c>
      <c r="AM26" s="348" t="s">
        <v>71</v>
      </c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50"/>
      <c r="BC26" s="358" t="str">
        <f>AK26</f>
        <v>D       2025/2024</v>
      </c>
      <c r="BE26" s="105"/>
      <c r="BF26" s="105"/>
    </row>
    <row r="27" spans="1:58" ht="20.100000000000001" customHeight="1" thickBot="1" x14ac:dyDescent="0.3">
      <c r="A27" s="354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9"/>
      <c r="T27" s="357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9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9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144226.96999999994</v>
      </c>
      <c r="Q29" s="112">
        <v>156286.95999999988</v>
      </c>
      <c r="R29" s="61">
        <f>IF(Q29="","",(Q29-P29)/P29)</f>
        <v>8.3618133279787663E-2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9776.6340000000037</v>
      </c>
      <c r="AJ29" s="112">
        <v>11769.335000000006</v>
      </c>
      <c r="AK29" s="61">
        <f>IF(AJ29="","",(AJ29-AI29)/AI29)</f>
        <v>0.20382280854535437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0.67786447985421927</v>
      </c>
      <c r="BB29" s="156">
        <f>(AJ29/Q29)*10</f>
        <v>0.75305930833896928</v>
      </c>
      <c r="BC29" s="61">
        <f t="shared" ref="BC29:BC45" si="63">IF(BB29="","",(BB29-BA29)/BA29)</f>
        <v>0.11092899940843827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163816.97999999992</v>
      </c>
      <c r="Q30" s="119">
        <v>176976.29999999978</v>
      </c>
      <c r="R30" s="52">
        <f t="shared" ref="R30:R45" si="64">IF(Q30="","",(Q30-P30)/P30)</f>
        <v>8.0329401750660209E-2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11404.307000000008</v>
      </c>
      <c r="AJ30" s="119">
        <v>11650.797999999995</v>
      </c>
      <c r="AK30" s="52">
        <f t="shared" ref="AK30:AK45" si="65">IF(AJ30="","",(AJ30-AI30)/AI30)</f>
        <v>2.1613851679018029E-2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0.69616147239437653</v>
      </c>
      <c r="BB30" s="157">
        <f>IF(AJ30="","",(AJ30/Q30)*10)</f>
        <v>0.65832532378629283</v>
      </c>
      <c r="BC30" s="52">
        <f t="shared" si="63"/>
        <v>-5.434967332787051E-2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152254.7900000001</v>
      </c>
      <c r="Q31" s="119">
        <v>150014.26999999999</v>
      </c>
      <c r="R31" s="52">
        <f t="shared" si="64"/>
        <v>-1.4715596139865974E-2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12012.421000000015</v>
      </c>
      <c r="AJ31" s="119">
        <v>10826.755999999999</v>
      </c>
      <c r="AK31" s="52">
        <f t="shared" si="65"/>
        <v>-9.8703250577049706E-2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0.78896834707137997</v>
      </c>
      <c r="BB31" s="157">
        <f t="shared" ref="BB31:BB40" si="66">IF(AJ31="","",(AJ31/Q31)*10)</f>
        <v>0.72171507417261038</v>
      </c>
      <c r="BC31" s="52">
        <f t="shared" si="63"/>
        <v>-8.5242041899920504E-2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162872.00000000006</v>
      </c>
      <c r="Q32" s="119">
        <v>164362.37999999995</v>
      </c>
      <c r="R32" s="52">
        <f t="shared" si="64"/>
        <v>9.1506213468238104E-3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12183.119000000002</v>
      </c>
      <c r="AJ32" s="119">
        <v>11928.684000000001</v>
      </c>
      <c r="AK32" s="52">
        <f t="shared" si="65"/>
        <v>-2.0884225131511992E-2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0.74801801414607783</v>
      </c>
      <c r="BB32" s="157">
        <f t="shared" si="66"/>
        <v>0.7257551271769126</v>
      </c>
      <c r="BC32" s="52">
        <f t="shared" si="63"/>
        <v>-2.9762501100431504E-2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19">
        <v>160705.92999999991</v>
      </c>
      <c r="R33" s="52">
        <f t="shared" si="64"/>
        <v>-2.6274766517547687E-2</v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12209.923999999999</v>
      </c>
      <c r="AJ33" s="119">
        <v>12618.746000000003</v>
      </c>
      <c r="AK33" s="52">
        <f t="shared" si="65"/>
        <v>3.348276369287833E-2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0.7398053760494715</v>
      </c>
      <c r="BB33" s="157">
        <f t="shared" si="66"/>
        <v>0.78520724157472033</v>
      </c>
      <c r="BC33" s="52">
        <f t="shared" si="63"/>
        <v>6.1370012972456103E-2</v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19">
        <v>132871.40999999997</v>
      </c>
      <c r="R34" s="52">
        <f t="shared" si="64"/>
        <v>-0.1613485311920512</v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13387.991000000004</v>
      </c>
      <c r="AJ34" s="119">
        <v>10113.69</v>
      </c>
      <c r="AK34" s="52">
        <f t="shared" si="65"/>
        <v>-0.2445700030721564</v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0.84501687131472492</v>
      </c>
      <c r="BB34" s="157">
        <f t="shared" si="66"/>
        <v>0.76116374470625414</v>
      </c>
      <c r="BC34" s="52">
        <f t="shared" si="63"/>
        <v>-9.9232488078027772E-2</v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19"/>
      <c r="R35" s="52" t="str">
        <f t="shared" si="64"/>
        <v/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13179.037000000008</v>
      </c>
      <c r="AJ35" s="119"/>
      <c r="AK35" s="52" t="str">
        <f t="shared" si="65"/>
        <v/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0.80954384338076502</v>
      </c>
      <c r="BB35" s="157" t="str">
        <f t="shared" si="66"/>
        <v/>
      </c>
      <c r="BC35" s="52" t="str">
        <f t="shared" si="63"/>
        <v/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19"/>
      <c r="R36" s="52" t="str">
        <f t="shared" si="64"/>
        <v/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12223.618</v>
      </c>
      <c r="AJ36" s="119"/>
      <c r="AK36" s="52" t="str">
        <f t="shared" si="65"/>
        <v/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0.76123989577214002</v>
      </c>
      <c r="BB36" s="157" t="str">
        <f t="shared" si="66"/>
        <v/>
      </c>
      <c r="BC36" s="52" t="str">
        <f t="shared" si="63"/>
        <v/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19"/>
      <c r="R37" s="52" t="str">
        <f t="shared" si="64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13223.329000000003</v>
      </c>
      <c r="AJ37" s="119"/>
      <c r="AK37" s="52" t="str">
        <f t="shared" si="65"/>
        <v/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0.82491778632085466</v>
      </c>
      <c r="BB37" s="157" t="str">
        <f t="shared" si="66"/>
        <v/>
      </c>
      <c r="BC37" s="52" t="str">
        <f t="shared" si="63"/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19"/>
      <c r="R38" s="52" t="str">
        <f t="shared" si="64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11867.11</v>
      </c>
      <c r="AJ38" s="119"/>
      <c r="AK38" s="52" t="str">
        <f t="shared" si="65"/>
        <v/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0.81455443660701554</v>
      </c>
      <c r="BB38" s="157" t="str">
        <f t="shared" si="66"/>
        <v/>
      </c>
      <c r="BC38" s="52" t="str">
        <f t="shared" si="63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15289.810999999994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0.68927659143619546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0.81677174163475663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13490.310000000005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0.75805127197125244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jan-jun</v>
      </c>
      <c r="B41" s="167">
        <f>SUM(B29:B34)</f>
        <v>832029.45</v>
      </c>
      <c r="C41" s="168">
        <f t="shared" ref="C41:Q41" si="70">SUM(C29:C34)</f>
        <v>720109.52999999991</v>
      </c>
      <c r="D41" s="168">
        <f t="shared" si="70"/>
        <v>694932.91999999993</v>
      </c>
      <c r="E41" s="168">
        <f t="shared" si="70"/>
        <v>679151.54</v>
      </c>
      <c r="F41" s="168">
        <f t="shared" si="70"/>
        <v>1029125.3599999999</v>
      </c>
      <c r="G41" s="168">
        <f t="shared" si="70"/>
        <v>1116298.1099999999</v>
      </c>
      <c r="H41" s="168">
        <f t="shared" si="70"/>
        <v>883890.18</v>
      </c>
      <c r="I41" s="168">
        <f t="shared" si="70"/>
        <v>1181564.45</v>
      </c>
      <c r="J41" s="168">
        <f t="shared" si="70"/>
        <v>772749.2300000001</v>
      </c>
      <c r="K41" s="168">
        <f t="shared" si="70"/>
        <v>1370905.81</v>
      </c>
      <c r="L41" s="168">
        <f t="shared" si="70"/>
        <v>1281419.42</v>
      </c>
      <c r="M41" s="168">
        <f t="shared" si="70"/>
        <v>1604257.5100000007</v>
      </c>
      <c r="N41" s="168">
        <f t="shared" si="70"/>
        <v>1384318.8699999996</v>
      </c>
      <c r="O41" s="168">
        <f t="shared" si="70"/>
        <v>1628972.5100000007</v>
      </c>
      <c r="P41" s="168">
        <f t="shared" si="70"/>
        <v>946647.72000000044</v>
      </c>
      <c r="Q41" s="169">
        <f t="shared" si="70"/>
        <v>941217.24999999953</v>
      </c>
      <c r="R41" s="61">
        <f t="shared" si="64"/>
        <v>-5.7365267831637531E-3</v>
      </c>
      <c r="T41" s="109"/>
      <c r="U41" s="167">
        <f>SUM(U29:U34)</f>
        <v>37859.595000000001</v>
      </c>
      <c r="V41" s="168">
        <f t="shared" ref="V41:AJ41" si="71">SUM(V29:V34)</f>
        <v>32603.212000000003</v>
      </c>
      <c r="W41" s="168">
        <f t="shared" si="71"/>
        <v>36984.89</v>
      </c>
      <c r="X41" s="168">
        <f t="shared" si="71"/>
        <v>55048.297999999995</v>
      </c>
      <c r="Y41" s="168">
        <f t="shared" si="71"/>
        <v>52633.047999999995</v>
      </c>
      <c r="Z41" s="168">
        <f t="shared" si="71"/>
        <v>55849.864000000016</v>
      </c>
      <c r="AA41" s="168">
        <f t="shared" si="71"/>
        <v>49281.050999999999</v>
      </c>
      <c r="AB41" s="168">
        <f t="shared" si="71"/>
        <v>64884.561000000002</v>
      </c>
      <c r="AC41" s="168">
        <f t="shared" si="71"/>
        <v>64078.058000000005</v>
      </c>
      <c r="AD41" s="168">
        <f t="shared" si="71"/>
        <v>76261.714000000007</v>
      </c>
      <c r="AE41" s="168">
        <f t="shared" si="71"/>
        <v>76337.976999999999</v>
      </c>
      <c r="AF41" s="168">
        <f t="shared" si="71"/>
        <v>83107.904999999984</v>
      </c>
      <c r="AG41" s="168">
        <f t="shared" si="71"/>
        <v>92367.260000000009</v>
      </c>
      <c r="AH41" s="168">
        <f t="shared" si="71"/>
        <v>105054.02800000001</v>
      </c>
      <c r="AI41" s="168">
        <f t="shared" si="71"/>
        <v>70974.396000000037</v>
      </c>
      <c r="AJ41" s="169">
        <f t="shared" si="71"/>
        <v>68908.009000000005</v>
      </c>
      <c r="AK41" s="61">
        <f t="shared" si="65"/>
        <v>-2.9114541531287289E-2</v>
      </c>
      <c r="AM41" s="172">
        <f t="shared" si="67"/>
        <v>0.45502710270652086</v>
      </c>
      <c r="AN41" s="173">
        <f t="shared" si="67"/>
        <v>0.45275351376060813</v>
      </c>
      <c r="AO41" s="173">
        <f t="shared" si="68"/>
        <v>0.53220805829719509</v>
      </c>
      <c r="AP41" s="173">
        <f t="shared" si="68"/>
        <v>0.81054513989617094</v>
      </c>
      <c r="AQ41" s="173">
        <f t="shared" si="68"/>
        <v>0.51143475854098086</v>
      </c>
      <c r="AR41" s="173">
        <f t="shared" si="68"/>
        <v>0.50031316455422492</v>
      </c>
      <c r="AS41" s="173">
        <f t="shared" si="68"/>
        <v>0.5575472170083392</v>
      </c>
      <c r="AT41" s="173">
        <f t="shared" si="68"/>
        <v>0.54914110694511842</v>
      </c>
      <c r="AU41" s="173">
        <f t="shared" si="68"/>
        <v>0.82922189388658463</v>
      </c>
      <c r="AV41" s="173">
        <f t="shared" si="68"/>
        <v>0.55628704352781178</v>
      </c>
      <c r="AW41" s="173">
        <f t="shared" si="68"/>
        <v>0.59572982747522274</v>
      </c>
      <c r="AX41" s="173">
        <f t="shared" si="68"/>
        <v>0.51804591520970933</v>
      </c>
      <c r="AY41" s="173">
        <f t="shared" si="68"/>
        <v>0.66723976680315022</v>
      </c>
      <c r="AZ41" s="173">
        <f t="shared" si="68"/>
        <v>0.64490976584988502</v>
      </c>
      <c r="BA41" s="173">
        <f t="shared" si="69"/>
        <v>0.74974454066186313</v>
      </c>
      <c r="BB41" s="173">
        <f>IF(AJ41="","",(AJ41/Q41)*10)</f>
        <v>0.7321158744168792</v>
      </c>
      <c r="BC41" s="61">
        <f t="shared" si="63"/>
        <v>-2.3512897112157184E-2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460298.73999999993</v>
      </c>
      <c r="Q42" s="119">
        <f>IF(Q31="","",SUM(Q29:Q31))</f>
        <v>483277.52999999968</v>
      </c>
      <c r="R42" s="61">
        <f t="shared" si="64"/>
        <v>4.9921470564963419E-2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33193.36200000003</v>
      </c>
      <c r="AJ42" s="119">
        <f>IF(AJ31="","",SUM(AJ29:AJ31))</f>
        <v>34246.889000000003</v>
      </c>
      <c r="AK42" s="61">
        <f t="shared" si="65"/>
        <v>3.1739086869235232E-2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0.72112650145425206</v>
      </c>
      <c r="BB42" s="156">
        <f>IF(AJ42="","",(AJ42/Q42)*10)</f>
        <v>0.70863814007657311</v>
      </c>
      <c r="BC42" s="61">
        <f t="shared" si="63"/>
        <v>-1.7317851101706049E-2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486348.98000000051</v>
      </c>
      <c r="Q43" s="119">
        <f>IF(Q34="","",SUM(Q32:Q34))</f>
        <v>457939.7199999998</v>
      </c>
      <c r="R43" s="52">
        <f t="shared" si="64"/>
        <v>-5.8413322877742396E-2</v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37781.034000000007</v>
      </c>
      <c r="AJ43" s="119">
        <f>IF(AJ34="","",SUM(AJ32:AJ34))</f>
        <v>34661.120000000003</v>
      </c>
      <c r="AK43" s="52">
        <f t="shared" si="65"/>
        <v>-8.2578841013192059E-2</v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0.77682971597884232</v>
      </c>
      <c r="BB43" s="302">
        <f t="shared" ref="BB43:BB45" si="81">IF(AJ43="","",(AJ43/Q43)*10)</f>
        <v>0.75689263206956625</v>
      </c>
      <c r="BC43" s="52">
        <f t="shared" si="63"/>
        <v>-2.5664677211986404E-2</v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483669.69999999995</v>
      </c>
      <c r="Q44" s="119" t="str">
        <f>IF(Q37="","",SUM(Q35:Q37))</f>
        <v/>
      </c>
      <c r="R44" s="52" t="str">
        <f t="shared" si="64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38625.984000000011</v>
      </c>
      <c r="AJ44" s="119" t="str">
        <f>IF(AJ37="","",SUM(AJ35:AJ37))</f>
        <v/>
      </c>
      <c r="AK44" s="52" t="str">
        <f t="shared" si="65"/>
        <v/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0.79860251737911248</v>
      </c>
      <c r="BB44" s="302" t="str">
        <f t="shared" si="81"/>
        <v/>
      </c>
      <c r="BC44" s="52" t="str">
        <f t="shared" si="63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510846.83999999985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49159.678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40647.231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0.66493146731277042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0.79568332066025915</v>
      </c>
      <c r="BB45" s="303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53" t="s">
        <v>15</v>
      </c>
      <c r="B48" s="355" t="s">
        <v>71</v>
      </c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50"/>
      <c r="R48" s="358" t="str">
        <f>R26</f>
        <v>D       2025/2024</v>
      </c>
      <c r="T48" s="356" t="s">
        <v>3</v>
      </c>
      <c r="U48" s="348" t="s">
        <v>71</v>
      </c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50"/>
      <c r="AK48" s="358" t="str">
        <f>R48</f>
        <v>D       2025/2024</v>
      </c>
      <c r="AM48" s="348" t="s">
        <v>71</v>
      </c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  <c r="AZ48" s="349"/>
      <c r="BA48" s="349"/>
      <c r="BB48" s="350"/>
      <c r="BC48" s="358" t="str">
        <f>AK48</f>
        <v>D       2025/2024</v>
      </c>
      <c r="BE48" s="105"/>
      <c r="BF48" s="105"/>
    </row>
    <row r="49" spans="1:58" ht="20.100000000000001" customHeight="1" thickBot="1" x14ac:dyDescent="0.3">
      <c r="A49" s="354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9"/>
      <c r="T49" s="357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9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9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257.7999999999999</v>
      </c>
      <c r="AJ51" s="112">
        <v>323.69399999999996</v>
      </c>
      <c r="AK51" s="61">
        <f>IF(AJ51="","",(AJ51-AI51)/AI51)</f>
        <v>0.25560124127230444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12.639113595136532</v>
      </c>
      <c r="BB51" s="156">
        <f>(AJ51/Q51)*10</f>
        <v>29.710325837540147</v>
      </c>
      <c r="BC51" s="61">
        <f t="shared" ref="BC51:BC67" si="107">IF(BB51="","",(BB51-BA51)/BA51)</f>
        <v>1.3506653068592194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2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2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2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613.91999999999996</v>
      </c>
      <c r="R55" s="52">
        <f t="shared" si="108"/>
        <v>7.9793769197016253</v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376.38900000000007</v>
      </c>
      <c r="AK55" s="52">
        <f t="shared" si="109"/>
        <v>1.5602603869071923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2">
        <f t="shared" si="110"/>
        <v>6.130912822517594</v>
      </c>
      <c r="BC55" s="52">
        <f t="shared" si="107"/>
        <v>-0.71487326906951276</v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>
        <v>67.090000000000032</v>
      </c>
      <c r="R56" s="52">
        <f t="shared" si="108"/>
        <v>-0.67103069530253989</v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>
        <v>154.52400000000003</v>
      </c>
      <c r="AK56" s="52">
        <f t="shared" si="109"/>
        <v>-0.35796908758517515</v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2">
        <f t="shared" si="110"/>
        <v>23.032344611715597</v>
      </c>
      <c r="BC56" s="52">
        <f t="shared" si="107"/>
        <v>0.95164382587389096</v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/>
      <c r="R57" s="52" t="str">
        <f t="shared" si="108"/>
        <v/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/>
      <c r="AK57" s="52" t="str">
        <f t="shared" si="109"/>
        <v/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2" t="str">
        <f t="shared" si="110"/>
        <v/>
      </c>
      <c r="BC57" s="52" t="str">
        <f t="shared" si="107"/>
        <v/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/>
      <c r="R58" s="52" t="str">
        <f t="shared" si="108"/>
        <v/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/>
      <c r="AK58" s="52" t="str">
        <f t="shared" si="109"/>
        <v/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2" t="str">
        <f t="shared" si="110"/>
        <v/>
      </c>
      <c r="BC58" s="52" t="str">
        <f t="shared" si="107"/>
        <v/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08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09"/>
        <v/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2" t="str">
        <f t="shared" si="110"/>
        <v/>
      </c>
      <c r="BC59" s="52" t="str">
        <f t="shared" si="107"/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0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09"/>
        <v/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2" t="str">
        <f t="shared" si="110"/>
        <v/>
      </c>
      <c r="BC60" s="52" t="str">
        <f t="shared" si="107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2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2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jan-jun</v>
      </c>
      <c r="B63" s="167">
        <f>SUM(B51:B56)</f>
        <v>1163.3500000000001</v>
      </c>
      <c r="C63" s="168">
        <f t="shared" ref="C63:Q63" si="116">SUM(C51:C56)</f>
        <v>1507.5700000000002</v>
      </c>
      <c r="D63" s="168">
        <f t="shared" si="116"/>
        <v>1628.1899999999998</v>
      </c>
      <c r="E63" s="168">
        <f t="shared" si="116"/>
        <v>2218.1499999999996</v>
      </c>
      <c r="F63" s="168">
        <f t="shared" si="116"/>
        <v>1834.3899999999999</v>
      </c>
      <c r="G63" s="168">
        <f t="shared" si="116"/>
        <v>1027.8</v>
      </c>
      <c r="H63" s="168">
        <f t="shared" si="116"/>
        <v>1447.1999999999998</v>
      </c>
      <c r="I63" s="168">
        <f t="shared" si="116"/>
        <v>813.83</v>
      </c>
      <c r="J63" s="168">
        <f t="shared" si="116"/>
        <v>1054.23</v>
      </c>
      <c r="K63" s="168">
        <f t="shared" si="116"/>
        <v>1219.1999999999998</v>
      </c>
      <c r="L63" s="168">
        <f t="shared" si="116"/>
        <v>860.05</v>
      </c>
      <c r="M63" s="168">
        <f t="shared" si="116"/>
        <v>1009.8599999999999</v>
      </c>
      <c r="N63" s="168">
        <f t="shared" si="116"/>
        <v>1339.5099999999998</v>
      </c>
      <c r="O63" s="168">
        <f t="shared" si="116"/>
        <v>1347.17</v>
      </c>
      <c r="P63" s="168">
        <f t="shared" si="116"/>
        <v>700.73000000000013</v>
      </c>
      <c r="Q63" s="169">
        <f t="shared" si="116"/>
        <v>1183.6500000000001</v>
      </c>
      <c r="R63" s="61">
        <f t="shared" si="108"/>
        <v>0.68916701154510274</v>
      </c>
      <c r="T63" s="109"/>
      <c r="U63" s="167">
        <f>SUM(U51:U56)</f>
        <v>349.18300000000005</v>
      </c>
      <c r="V63" s="168">
        <f t="shared" ref="V63:AJ63" si="117">SUM(V51:V56)</f>
        <v>578.35699999999997</v>
      </c>
      <c r="W63" s="168">
        <f t="shared" si="117"/>
        <v>529.52700000000004</v>
      </c>
      <c r="X63" s="168">
        <f t="shared" si="117"/>
        <v>506.06799999999998</v>
      </c>
      <c r="Y63" s="168">
        <f t="shared" si="117"/>
        <v>541.33499999999992</v>
      </c>
      <c r="Z63" s="168">
        <f t="shared" si="117"/>
        <v>454.50199999999995</v>
      </c>
      <c r="AA63" s="168">
        <f t="shared" si="117"/>
        <v>546.404</v>
      </c>
      <c r="AB63" s="168">
        <f t="shared" si="117"/>
        <v>611.69000000000005</v>
      </c>
      <c r="AC63" s="168">
        <f t="shared" si="117"/>
        <v>780.53500000000008</v>
      </c>
      <c r="AD63" s="168">
        <f t="shared" si="117"/>
        <v>832.50799999999981</v>
      </c>
      <c r="AE63" s="168">
        <f t="shared" si="117"/>
        <v>1183.229</v>
      </c>
      <c r="AF63" s="168">
        <f t="shared" si="117"/>
        <v>1505.8610000000008</v>
      </c>
      <c r="AG63" s="168">
        <f t="shared" si="117"/>
        <v>1397.2510000000002</v>
      </c>
      <c r="AH63" s="168">
        <f t="shared" si="117"/>
        <v>1562.0909999999999</v>
      </c>
      <c r="AI63" s="168">
        <f t="shared" si="117"/>
        <v>1101.8359999999998</v>
      </c>
      <c r="AJ63" s="169">
        <f t="shared" si="117"/>
        <v>1430.2790000000002</v>
      </c>
      <c r="AK63" s="61">
        <f t="shared" si="109"/>
        <v>0.29808701113414382</v>
      </c>
      <c r="AM63" s="172">
        <f t="shared" si="111"/>
        <v>3.0015300640391973</v>
      </c>
      <c r="AN63" s="173">
        <f t="shared" si="111"/>
        <v>3.8363525408438743</v>
      </c>
      <c r="AO63" s="173">
        <f t="shared" si="112"/>
        <v>3.2522432885596899</v>
      </c>
      <c r="AP63" s="173">
        <f t="shared" si="112"/>
        <v>2.2814868246060911</v>
      </c>
      <c r="AQ63" s="173">
        <f t="shared" si="112"/>
        <v>2.9510354940879528</v>
      </c>
      <c r="AR63" s="173">
        <f t="shared" si="112"/>
        <v>4.4220860089511573</v>
      </c>
      <c r="AS63" s="173">
        <f t="shared" si="112"/>
        <v>3.7755942509673854</v>
      </c>
      <c r="AT63" s="173">
        <f t="shared" si="112"/>
        <v>7.5161888846565006</v>
      </c>
      <c r="AU63" s="173">
        <f t="shared" si="112"/>
        <v>7.4038397693103031</v>
      </c>
      <c r="AV63" s="173">
        <f t="shared" si="112"/>
        <v>6.828313648293963</v>
      </c>
      <c r="AW63" s="173">
        <f t="shared" si="112"/>
        <v>13.757676879251209</v>
      </c>
      <c r="AX63" s="173">
        <f t="shared" si="112"/>
        <v>14.911581803418306</v>
      </c>
      <c r="AY63" s="173">
        <f t="shared" si="113"/>
        <v>10.431060611716227</v>
      </c>
      <c r="AZ63" s="173">
        <f t="shared" si="114"/>
        <v>11.595351737345695</v>
      </c>
      <c r="BA63" s="173">
        <f t="shared" si="115"/>
        <v>15.724116278737881</v>
      </c>
      <c r="BB63" s="173">
        <f t="shared" si="110"/>
        <v>12.083631140962279</v>
      </c>
      <c r="BC63" s="61">
        <f t="shared" si="107"/>
        <v>-0.23152239993914692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637.80299999999988</v>
      </c>
      <c r="AJ64" s="154">
        <f>IF(Q64="","",SUM(AJ51:AJ53))</f>
        <v>655.61799999999994</v>
      </c>
      <c r="AK64" s="61">
        <f t="shared" si="109"/>
        <v>2.7931822208424949E-2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15.543659980990901</v>
      </c>
      <c r="BB64" s="156">
        <f>IF(AJ64="","",(AJ64/Q64)*10)</f>
        <v>18.874309074159367</v>
      </c>
      <c r="BC64" s="61">
        <f t="shared" si="107"/>
        <v>0.21427701694721057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>
        <f>IF(Q56="","",SUM(Q54:Q56))</f>
        <v>836.29000000000008</v>
      </c>
      <c r="R65" s="52">
        <f t="shared" si="108"/>
        <v>1.8797865013774107</v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>
        <f>IF(AJ56="","",SUM(AJ54:AJ56))</f>
        <v>774.66100000000006</v>
      </c>
      <c r="AK65" s="52">
        <f t="shared" si="109"/>
        <v>0.66940928770152175</v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>
        <f>IF(AJ65="","",(AJ65/Q65)*10)</f>
        <v>9.2630666395628314</v>
      </c>
      <c r="BC65" s="52">
        <f t="shared" si="107"/>
        <v>-0.42030102339078318</v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 t="str">
        <f>IF(Q59="","",SUM(Q57:Q59))</f>
        <v/>
      </c>
      <c r="R66" s="52" t="str">
        <f t="shared" si="108"/>
        <v/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 t="str">
        <f>IF(AJ59="","",SUM(AJ57:AJ59))</f>
        <v/>
      </c>
      <c r="AK66" s="52" t="str">
        <f t="shared" si="109"/>
        <v/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 t="str">
        <f>IF(AJ66="","",(AJ66/Q66)*10)</f>
        <v/>
      </c>
      <c r="BC66" s="52" t="str">
        <f t="shared" si="107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R57" sqref="R57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53" t="s">
        <v>3</v>
      </c>
      <c r="B4" s="341"/>
      <c r="C4" s="368" t="s">
        <v>1</v>
      </c>
      <c r="D4" s="369"/>
      <c r="E4" s="366" t="s">
        <v>104</v>
      </c>
      <c r="F4" s="366"/>
      <c r="G4" s="130" t="s">
        <v>0</v>
      </c>
      <c r="I4" s="370">
        <v>1000</v>
      </c>
      <c r="J4" s="366"/>
      <c r="K4" s="364" t="s">
        <v>104</v>
      </c>
      <c r="L4" s="365"/>
      <c r="M4" s="130" t="s">
        <v>0</v>
      </c>
      <c r="O4" s="376" t="s">
        <v>22</v>
      </c>
      <c r="P4" s="366"/>
      <c r="Q4" s="130" t="s">
        <v>0</v>
      </c>
    </row>
    <row r="5" spans="1:20" x14ac:dyDescent="0.25">
      <c r="A5" s="367"/>
      <c r="B5" s="342"/>
      <c r="C5" s="371" t="s">
        <v>156</v>
      </c>
      <c r="D5" s="372"/>
      <c r="E5" s="373" t="str">
        <f>C5</f>
        <v>jan-jun</v>
      </c>
      <c r="F5" s="373"/>
      <c r="G5" s="131" t="s">
        <v>150</v>
      </c>
      <c r="I5" s="374" t="str">
        <f>C5</f>
        <v>jan-jun</v>
      </c>
      <c r="J5" s="373"/>
      <c r="K5" s="375" t="str">
        <f>C5</f>
        <v>jan-jun</v>
      </c>
      <c r="L5" s="363"/>
      <c r="M5" s="131" t="str">
        <f>G5</f>
        <v>2025 /2024</v>
      </c>
      <c r="O5" s="374" t="str">
        <f>C5</f>
        <v>jan-jun</v>
      </c>
      <c r="P5" s="372"/>
      <c r="Q5" s="131" t="str">
        <f>G5</f>
        <v>2025 /2024</v>
      </c>
    </row>
    <row r="6" spans="1:20" ht="19.5" customHeight="1" x14ac:dyDescent="0.25">
      <c r="A6" s="367"/>
      <c r="B6" s="342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780123.8</v>
      </c>
      <c r="D7" s="210">
        <f>D8+D9</f>
        <v>796907.77</v>
      </c>
      <c r="E7" s="216">
        <f t="shared" ref="E7" si="0">C7/$C$20</f>
        <v>0.46771306613445013</v>
      </c>
      <c r="F7" s="217">
        <f t="shared" ref="F7" si="1">D7/$D$20</f>
        <v>0.47159246755165934</v>
      </c>
      <c r="G7" s="53">
        <f>(D7-C7)/C7</f>
        <v>2.1514495519813614E-2</v>
      </c>
      <c r="I7" s="224">
        <f>I8+I9</f>
        <v>233086.69499999995</v>
      </c>
      <c r="J7" s="225">
        <f>J8+J9</f>
        <v>233349.98199999967</v>
      </c>
      <c r="K7" s="229">
        <f t="shared" ref="K7" si="2">I7/$I$20</f>
        <v>0.51073231454234647</v>
      </c>
      <c r="L7" s="230">
        <f t="shared" ref="L7" si="3">J7/$J$20</f>
        <v>0.5137562252436656</v>
      </c>
      <c r="M7" s="53">
        <f>(J7-I7)/I7</f>
        <v>1.1295668334896601E-3</v>
      </c>
      <c r="O7" s="63">
        <f t="shared" ref="O7" si="4">(I7/C7)*10</f>
        <v>2.9878167413941217</v>
      </c>
      <c r="P7" s="237">
        <f t="shared" ref="P7" si="5">(J7/D7)*10</f>
        <v>2.9281930831217728</v>
      </c>
      <c r="Q7" s="53">
        <f>(P7-O7)/O7</f>
        <v>-1.9955594145485745E-2</v>
      </c>
    </row>
    <row r="8" spans="1:20" ht="20.100000000000001" customHeight="1" x14ac:dyDescent="0.25">
      <c r="A8" s="8" t="s">
        <v>4</v>
      </c>
      <c r="C8" s="19">
        <v>402856.73999999976</v>
      </c>
      <c r="D8" s="140">
        <v>417207.04000000015</v>
      </c>
      <c r="E8" s="214">
        <f t="shared" ref="E8:E19" si="6">C8/$C$20</f>
        <v>0.24152751278493087</v>
      </c>
      <c r="F8" s="215">
        <f t="shared" ref="F8:F19" si="7">D8/$D$20</f>
        <v>0.24689393789387185</v>
      </c>
      <c r="G8" s="52">
        <f>(D8-C8)/C8</f>
        <v>3.5621347678086272E-2</v>
      </c>
      <c r="I8" s="19">
        <v>136013.10599999997</v>
      </c>
      <c r="J8" s="140">
        <v>137851.54499999978</v>
      </c>
      <c r="K8" s="227">
        <f t="shared" ref="K8:K19" si="8">I8/$I$20</f>
        <v>0.29802768637426302</v>
      </c>
      <c r="L8" s="228">
        <f t="shared" ref="L8:L19" si="9">J8/$J$20</f>
        <v>0.3035015850277944</v>
      </c>
      <c r="M8" s="52">
        <f>(J8-I8)/I8</f>
        <v>1.3516631257577558E-2</v>
      </c>
      <c r="O8" s="27">
        <f t="shared" ref="O8:O20" si="10">(I8/C8)*10</f>
        <v>3.3762152272790584</v>
      </c>
      <c r="P8" s="143">
        <f t="shared" ref="P8:P20" si="11">(J8/D8)*10</f>
        <v>3.3041519385674736</v>
      </c>
      <c r="Q8" s="52">
        <f>(P8-O8)/O8</f>
        <v>-2.1344400122755715E-2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377267.06000000035</v>
      </c>
      <c r="D9" s="140">
        <v>379700.72999999992</v>
      </c>
      <c r="E9" s="214">
        <f t="shared" si="6"/>
        <v>0.22618555334951929</v>
      </c>
      <c r="F9" s="215">
        <f t="shared" si="7"/>
        <v>0.22469852965778753</v>
      </c>
      <c r="G9" s="52">
        <f>(D9-C9)/C9</f>
        <v>6.4507884679875687E-3</v>
      </c>
      <c r="I9" s="19">
        <v>97073.588999999993</v>
      </c>
      <c r="J9" s="140">
        <v>95498.436999999903</v>
      </c>
      <c r="K9" s="227">
        <f t="shared" si="8"/>
        <v>0.21270462816808341</v>
      </c>
      <c r="L9" s="228">
        <f t="shared" si="9"/>
        <v>0.21025464021587123</v>
      </c>
      <c r="M9" s="52">
        <f>(J9-I9)/I9</f>
        <v>-1.6226370284919509E-2</v>
      </c>
      <c r="O9" s="27">
        <f t="shared" si="10"/>
        <v>2.5730735410613348</v>
      </c>
      <c r="P9" s="143">
        <f t="shared" si="11"/>
        <v>2.5150975348401339</v>
      </c>
      <c r="Q9" s="52">
        <f t="shared" ref="Q9:Q20" si="12">(P9-O9)/O9</f>
        <v>-2.2531810807586605E-2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607115.38000000163</v>
      </c>
      <c r="D10" s="210">
        <f>D11+D12</f>
        <v>604081.84000000102</v>
      </c>
      <c r="E10" s="216">
        <f t="shared" si="6"/>
        <v>0.36398812070235848</v>
      </c>
      <c r="F10" s="217">
        <f t="shared" si="7"/>
        <v>0.3574823288882566</v>
      </c>
      <c r="G10" s="53">
        <f>(D10-C10)/C10</f>
        <v>-4.9966449540458212E-3</v>
      </c>
      <c r="I10" s="224">
        <f>I11+I12</f>
        <v>79137.54399999998</v>
      </c>
      <c r="J10" s="225">
        <f>J11+J12</f>
        <v>77019.25399999987</v>
      </c>
      <c r="K10" s="229">
        <f t="shared" si="8"/>
        <v>0.17340372437095466</v>
      </c>
      <c r="L10" s="230">
        <f t="shared" si="9"/>
        <v>0.16956984897527475</v>
      </c>
      <c r="M10" s="53">
        <f>(J10-I10)/I10</f>
        <v>-2.6767194089320115E-2</v>
      </c>
      <c r="O10" s="63">
        <f t="shared" si="10"/>
        <v>1.3035008930262937</v>
      </c>
      <c r="P10" s="237">
        <f t="shared" si="11"/>
        <v>1.2749804562904876</v>
      </c>
      <c r="Q10" s="53">
        <f t="shared" si="12"/>
        <v>-2.1879875102801916E-2</v>
      </c>
      <c r="T10" s="2"/>
    </row>
    <row r="11" spans="1:20" ht="20.100000000000001" customHeight="1" x14ac:dyDescent="0.25">
      <c r="A11" s="8"/>
      <c r="B11" t="s">
        <v>6</v>
      </c>
      <c r="C11" s="19">
        <v>594150.90000000165</v>
      </c>
      <c r="D11" s="140">
        <v>594068.73000000103</v>
      </c>
      <c r="E11" s="214">
        <f t="shared" si="6"/>
        <v>0.35621543553157053</v>
      </c>
      <c r="F11" s="215">
        <f t="shared" si="7"/>
        <v>0.35155679091443787</v>
      </c>
      <c r="G11" s="52">
        <f t="shared" ref="G11:G19" si="13">(D11-C11)/C11</f>
        <v>-1.3829820000377642E-4</v>
      </c>
      <c r="I11" s="19">
        <v>76038.870999999985</v>
      </c>
      <c r="J11" s="140">
        <v>74667.158999999869</v>
      </c>
      <c r="K11" s="227">
        <f t="shared" si="8"/>
        <v>0.16661400849592425</v>
      </c>
      <c r="L11" s="228">
        <f t="shared" si="9"/>
        <v>0.16439134654618734</v>
      </c>
      <c r="M11" s="52">
        <f t="shared" ref="M11:M19" si="14">(J11-I11)/I11</f>
        <v>-1.8039615553998904E-2</v>
      </c>
      <c r="O11" s="27">
        <f t="shared" si="10"/>
        <v>1.279790554891018</v>
      </c>
      <c r="P11" s="143">
        <f t="shared" si="11"/>
        <v>1.2568774491799919</v>
      </c>
      <c r="Q11" s="52">
        <f t="shared" si="12"/>
        <v>-1.7903793416397973E-2</v>
      </c>
    </row>
    <row r="12" spans="1:20" ht="20.100000000000001" customHeight="1" x14ac:dyDescent="0.25">
      <c r="A12" s="8"/>
      <c r="B12" t="s">
        <v>39</v>
      </c>
      <c r="C12" s="19">
        <v>12964.480000000012</v>
      </c>
      <c r="D12" s="140">
        <v>10013.11000000001</v>
      </c>
      <c r="E12" s="218">
        <f t="shared" si="6"/>
        <v>7.7726851707879711E-3</v>
      </c>
      <c r="F12" s="219">
        <f t="shared" si="7"/>
        <v>5.9255379738187269E-3</v>
      </c>
      <c r="G12" s="52">
        <f t="shared" si="13"/>
        <v>-0.22765047267611194</v>
      </c>
      <c r="I12" s="19">
        <v>3098.6729999999993</v>
      </c>
      <c r="J12" s="140">
        <v>2352.0949999999998</v>
      </c>
      <c r="K12" s="231">
        <f t="shared" si="8"/>
        <v>6.7897158750304309E-3</v>
      </c>
      <c r="L12" s="232">
        <f t="shared" si="9"/>
        <v>5.1785024290874008E-3</v>
      </c>
      <c r="M12" s="52">
        <f t="shared" si="14"/>
        <v>-0.24093474851976948</v>
      </c>
      <c r="O12" s="27">
        <f t="shared" si="10"/>
        <v>2.390125172779777</v>
      </c>
      <c r="P12" s="143">
        <f t="shared" si="11"/>
        <v>2.3490154407571646</v>
      </c>
      <c r="Q12" s="52">
        <f t="shared" si="12"/>
        <v>-1.7199823879851736E-2</v>
      </c>
    </row>
    <row r="13" spans="1:20" ht="20.100000000000001" customHeight="1" x14ac:dyDescent="0.25">
      <c r="A13" s="23" t="s">
        <v>128</v>
      </c>
      <c r="B13" s="15"/>
      <c r="C13" s="78">
        <f>SUM(C14:C16)</f>
        <v>249278.7399999999</v>
      </c>
      <c r="D13" s="210">
        <f>SUM(D14:D16)</f>
        <v>245776.27999999982</v>
      </c>
      <c r="E13" s="216">
        <f t="shared" si="6"/>
        <v>0.14945182265626603</v>
      </c>
      <c r="F13" s="217">
        <f t="shared" si="7"/>
        <v>0.14544498963897348</v>
      </c>
      <c r="G13" s="53">
        <f t="shared" si="13"/>
        <v>-1.4050375896476694E-2</v>
      </c>
      <c r="I13" s="224">
        <f>SUM(I14:I16)</f>
        <v>132824.43800000011</v>
      </c>
      <c r="J13" s="225">
        <f>SUM(J14:J16)</f>
        <v>132636.595</v>
      </c>
      <c r="K13" s="229">
        <f t="shared" si="8"/>
        <v>0.2910407762550602</v>
      </c>
      <c r="L13" s="230">
        <f t="shared" si="9"/>
        <v>0.29202006270723835</v>
      </c>
      <c r="M13" s="53">
        <f t="shared" si="14"/>
        <v>-1.4142201753574123E-3</v>
      </c>
      <c r="O13" s="63">
        <f t="shared" si="10"/>
        <v>5.328350022950219</v>
      </c>
      <c r="P13" s="237">
        <f t="shared" si="11"/>
        <v>5.3966393746377843</v>
      </c>
      <c r="Q13" s="53">
        <f t="shared" si="12"/>
        <v>1.2816228549819378E-2</v>
      </c>
    </row>
    <row r="14" spans="1:20" ht="20.100000000000001" customHeight="1" x14ac:dyDescent="0.25">
      <c r="A14" s="8"/>
      <c r="B14" s="3" t="s">
        <v>7</v>
      </c>
      <c r="C14" s="31">
        <v>230762.89999999988</v>
      </c>
      <c r="D14" s="141">
        <v>233184.01999999981</v>
      </c>
      <c r="E14" s="319">
        <f t="shared" si="6"/>
        <v>0.13835089188290042</v>
      </c>
      <c r="F14" s="320">
        <f t="shared" si="7"/>
        <v>0.13799316749718152</v>
      </c>
      <c r="G14" s="52">
        <f t="shared" si="13"/>
        <v>1.0491807825261074E-2</v>
      </c>
      <c r="I14" s="31">
        <v>123552.0520000001</v>
      </c>
      <c r="J14" s="141">
        <v>124905.16600000001</v>
      </c>
      <c r="K14" s="321">
        <f t="shared" si="8"/>
        <v>0.27072341252432452</v>
      </c>
      <c r="L14" s="322">
        <f t="shared" si="9"/>
        <v>0.27499812105232363</v>
      </c>
      <c r="M14" s="52">
        <f t="shared" si="14"/>
        <v>1.0951772779944706E-2</v>
      </c>
      <c r="O14" s="27">
        <f t="shared" si="10"/>
        <v>5.354069133296564</v>
      </c>
      <c r="P14" s="143">
        <f t="shared" si="11"/>
        <v>5.3565062477265855</v>
      </c>
      <c r="Q14" s="52">
        <f t="shared" si="12"/>
        <v>4.5518919710342266E-4</v>
      </c>
      <c r="S14" s="119"/>
    </row>
    <row r="15" spans="1:20" ht="20.100000000000001" customHeight="1" x14ac:dyDescent="0.25">
      <c r="A15" s="8"/>
      <c r="B15" s="3" t="s">
        <v>8</v>
      </c>
      <c r="C15" s="31">
        <v>11352.67000000002</v>
      </c>
      <c r="D15" s="141">
        <v>9753.7800000000025</v>
      </c>
      <c r="E15" s="214">
        <f t="shared" si="6"/>
        <v>6.8063454730038957E-3</v>
      </c>
      <c r="F15" s="215">
        <f t="shared" si="7"/>
        <v>5.7720721911847152E-3</v>
      </c>
      <c r="G15" s="52">
        <f t="shared" si="13"/>
        <v>-0.140838234529852</v>
      </c>
      <c r="I15" s="31">
        <v>7406.0890000000018</v>
      </c>
      <c r="J15" s="141">
        <v>6674.8599999999988</v>
      </c>
      <c r="K15" s="227">
        <f t="shared" si="8"/>
        <v>1.6227991806553412E-2</v>
      </c>
      <c r="L15" s="228">
        <f t="shared" si="9"/>
        <v>1.4695740913448786E-2</v>
      </c>
      <c r="M15" s="52">
        <f t="shared" si="14"/>
        <v>-9.873348807987628E-2</v>
      </c>
      <c r="O15" s="27">
        <f t="shared" si="10"/>
        <v>6.523653906966369</v>
      </c>
      <c r="P15" s="143">
        <f t="shared" si="11"/>
        <v>6.8433571394884831</v>
      </c>
      <c r="Q15" s="52">
        <f t="shared" si="12"/>
        <v>4.9006773976883536E-2</v>
      </c>
    </row>
    <row r="16" spans="1:20" ht="20.100000000000001" customHeight="1" x14ac:dyDescent="0.25">
      <c r="A16" s="32"/>
      <c r="B16" s="33" t="s">
        <v>9</v>
      </c>
      <c r="C16" s="211">
        <v>7163.1700000000064</v>
      </c>
      <c r="D16" s="212">
        <v>2838.4800000000005</v>
      </c>
      <c r="E16" s="218">
        <f t="shared" si="6"/>
        <v>4.2945853003617017E-3</v>
      </c>
      <c r="F16" s="219">
        <f t="shared" si="7"/>
        <v>1.6797499506072506E-3</v>
      </c>
      <c r="G16" s="52">
        <f t="shared" si="13"/>
        <v>-0.60373968508355969</v>
      </c>
      <c r="I16" s="211">
        <v>1866.2970000000007</v>
      </c>
      <c r="J16" s="212">
        <v>1056.5689999999997</v>
      </c>
      <c r="K16" s="231">
        <f t="shared" si="8"/>
        <v>4.0893719241822798E-3</v>
      </c>
      <c r="L16" s="232">
        <f t="shared" si="9"/>
        <v>2.3262007414659889E-3</v>
      </c>
      <c r="M16" s="52">
        <f t="shared" si="14"/>
        <v>-0.43386877865634499</v>
      </c>
      <c r="O16" s="27">
        <f t="shared" si="10"/>
        <v>2.6054065448677037</v>
      </c>
      <c r="P16" s="143">
        <f t="shared" si="11"/>
        <v>3.7223056001803769</v>
      </c>
      <c r="Q16" s="52">
        <f t="shared" si="12"/>
        <v>0.42868513457633411</v>
      </c>
    </row>
    <row r="17" spans="1:17" ht="20.100000000000001" customHeight="1" x14ac:dyDescent="0.25">
      <c r="A17" s="8" t="s">
        <v>129</v>
      </c>
      <c r="B17" s="3"/>
      <c r="C17" s="19">
        <v>1808.3899999999999</v>
      </c>
      <c r="D17" s="140">
        <v>1072.1199999999992</v>
      </c>
      <c r="E17" s="214">
        <f t="shared" si="6"/>
        <v>1.0841966770746875E-3</v>
      </c>
      <c r="F17" s="215">
        <f t="shared" si="7"/>
        <v>6.3445700411665531E-4</v>
      </c>
      <c r="G17" s="54">
        <f t="shared" si="13"/>
        <v>-0.40714115871023437</v>
      </c>
      <c r="I17" s="31">
        <v>1028.6409999999998</v>
      </c>
      <c r="J17" s="141">
        <v>729.87299999999982</v>
      </c>
      <c r="K17" s="227">
        <f t="shared" si="8"/>
        <v>2.2539261572315562E-3</v>
      </c>
      <c r="L17" s="228">
        <f t="shared" si="9"/>
        <v>1.6069287607113265E-3</v>
      </c>
      <c r="M17" s="54">
        <f t="shared" si="14"/>
        <v>-0.29044924322479859</v>
      </c>
      <c r="O17" s="238">
        <f t="shared" si="10"/>
        <v>5.6881590807292675</v>
      </c>
      <c r="P17" s="239">
        <f t="shared" si="11"/>
        <v>6.8077547289482556</v>
      </c>
      <c r="Q17" s="54">
        <f t="shared" si="12"/>
        <v>0.19682917308203116</v>
      </c>
    </row>
    <row r="18" spans="1:17" ht="20.100000000000001" customHeight="1" x14ac:dyDescent="0.25">
      <c r="A18" s="8" t="s">
        <v>10</v>
      </c>
      <c r="C18" s="19">
        <v>11461.38000000001</v>
      </c>
      <c r="D18" s="140">
        <v>12121.220000000038</v>
      </c>
      <c r="E18" s="214">
        <f t="shared" si="6"/>
        <v>6.8715211379681892E-3</v>
      </c>
      <c r="F18" s="215">
        <f t="shared" si="7"/>
        <v>7.1730710437627456E-3</v>
      </c>
      <c r="G18" s="52">
        <f t="shared" si="13"/>
        <v>5.7570728830213018E-2</v>
      </c>
      <c r="I18" s="19">
        <v>6213.8199999999933</v>
      </c>
      <c r="J18" s="140">
        <v>5557.2699999999959</v>
      </c>
      <c r="K18" s="227">
        <f t="shared" si="8"/>
        <v>1.3615529066339546E-2</v>
      </c>
      <c r="L18" s="228">
        <f t="shared" si="9"/>
        <v>1.2235192963759764E-2</v>
      </c>
      <c r="M18" s="52">
        <f t="shared" si="14"/>
        <v>-0.10565964253872789</v>
      </c>
      <c r="O18" s="27">
        <f t="shared" si="10"/>
        <v>5.421528646637654</v>
      </c>
      <c r="P18" s="143">
        <f t="shared" si="11"/>
        <v>4.5847447699158819</v>
      </c>
      <c r="Q18" s="52">
        <f t="shared" si="12"/>
        <v>-0.15434463806453042</v>
      </c>
    </row>
    <row r="19" spans="1:17" ht="20.100000000000001" customHeight="1" thickBot="1" x14ac:dyDescent="0.3">
      <c r="A19" s="8" t="s">
        <v>11</v>
      </c>
      <c r="B19" s="10"/>
      <c r="C19" s="21">
        <v>18166.139999999996</v>
      </c>
      <c r="D19" s="142">
        <v>29863.709999999995</v>
      </c>
      <c r="E19" s="220">
        <f t="shared" si="6"/>
        <v>1.0891272691882592E-2</v>
      </c>
      <c r="F19" s="221">
        <f t="shared" si="7"/>
        <v>1.7672685873231179E-2</v>
      </c>
      <c r="G19" s="55">
        <f t="shared" si="13"/>
        <v>0.64392160359878337</v>
      </c>
      <c r="I19" s="21">
        <v>4086.28</v>
      </c>
      <c r="J19" s="142">
        <v>4910.7330000000002</v>
      </c>
      <c r="K19" s="233">
        <f t="shared" si="8"/>
        <v>8.9537296080675049E-3</v>
      </c>
      <c r="L19" s="234">
        <f t="shared" si="9"/>
        <v>1.0811741349350116E-2</v>
      </c>
      <c r="M19" s="55">
        <f t="shared" si="14"/>
        <v>0.2017612596297855</v>
      </c>
      <c r="O19" s="240">
        <f t="shared" si="10"/>
        <v>2.2493936521462463</v>
      </c>
      <c r="P19" s="241">
        <f t="shared" si="11"/>
        <v>1.6443814248129254</v>
      </c>
      <c r="Q19" s="55">
        <f t="shared" si="12"/>
        <v>-0.26896680656853988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1667953.8300000015</v>
      </c>
      <c r="D20" s="308">
        <f>D7+D10+D13+D17+D18+D19</f>
        <v>1689822.9400000009</v>
      </c>
      <c r="E20" s="222">
        <f>E8+E9+E10+E13+E17+E18+E19</f>
        <v>1.0000000000000002</v>
      </c>
      <c r="F20" s="223">
        <f>F8+F9+F10+F13+F17+F18+F19</f>
        <v>1</v>
      </c>
      <c r="G20" s="55">
        <f>(D20-C20)/C20</f>
        <v>1.3111340138233554E-2</v>
      </c>
      <c r="H20" s="1"/>
      <c r="I20" s="213">
        <f>I8+I9+I10+I13+I17+I18+I19</f>
        <v>456377.41800000006</v>
      </c>
      <c r="J20" s="226">
        <f>J8+J9+J10+J13+J17+J18+J19</f>
        <v>454203.70699999959</v>
      </c>
      <c r="K20" s="235">
        <f>K8+K9+K10+K13+K17+K18+K19</f>
        <v>0.99999999999999989</v>
      </c>
      <c r="L20" s="236">
        <f>L8+L9+L10+L13+L17+L18+L19</f>
        <v>0.99999999999999989</v>
      </c>
      <c r="M20" s="55">
        <f>(J20-I20)/I20</f>
        <v>-4.762967917050785E-3</v>
      </c>
      <c r="N20" s="1"/>
      <c r="O20" s="24">
        <f t="shared" si="10"/>
        <v>2.7361513837586235</v>
      </c>
      <c r="P20" s="242">
        <f t="shared" si="11"/>
        <v>2.6878775062670135</v>
      </c>
      <c r="Q20" s="55">
        <f t="shared" si="12"/>
        <v>-1.7642984879475753E-2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3" t="s">
        <v>2</v>
      </c>
      <c r="B24" s="341"/>
      <c r="C24" s="368" t="s">
        <v>1</v>
      </c>
      <c r="D24" s="369"/>
      <c r="E24" s="366" t="s">
        <v>105</v>
      </c>
      <c r="F24" s="366"/>
      <c r="G24" s="130" t="s">
        <v>0</v>
      </c>
      <c r="I24" s="370">
        <v>1000</v>
      </c>
      <c r="J24" s="369"/>
      <c r="K24" s="366" t="s">
        <v>105</v>
      </c>
      <c r="L24" s="366"/>
      <c r="M24" s="130" t="s">
        <v>0</v>
      </c>
      <c r="O24" s="376" t="s">
        <v>22</v>
      </c>
      <c r="P24" s="366"/>
      <c r="Q24" s="130" t="s">
        <v>0</v>
      </c>
    </row>
    <row r="25" spans="1:17" ht="15" customHeight="1" x14ac:dyDescent="0.25">
      <c r="A25" s="367"/>
      <c r="B25" s="342"/>
      <c r="C25" s="371" t="str">
        <f>C5</f>
        <v>jan-jun</v>
      </c>
      <c r="D25" s="372"/>
      <c r="E25" s="373" t="str">
        <f>C5</f>
        <v>jan-jun</v>
      </c>
      <c r="F25" s="373"/>
      <c r="G25" s="131" t="str">
        <f>G5</f>
        <v>2025 /2024</v>
      </c>
      <c r="I25" s="374" t="str">
        <f>C5</f>
        <v>jan-jun</v>
      </c>
      <c r="J25" s="372"/>
      <c r="K25" s="362" t="str">
        <f>C5</f>
        <v>jan-jun</v>
      </c>
      <c r="L25" s="363"/>
      <c r="M25" s="131" t="str">
        <f>G5</f>
        <v>2025 /2024</v>
      </c>
      <c r="O25" s="374" t="str">
        <f>C5</f>
        <v>jan-jun</v>
      </c>
      <c r="P25" s="372"/>
      <c r="Q25" s="131" t="str">
        <f>G5</f>
        <v>2025 /2024</v>
      </c>
    </row>
    <row r="26" spans="1:17" ht="19.5" customHeight="1" x14ac:dyDescent="0.25">
      <c r="A26" s="367"/>
      <c r="B26" s="342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310053.52000000008</v>
      </c>
      <c r="D27" s="210">
        <f>D28+D29</f>
        <v>319822.81000000006</v>
      </c>
      <c r="E27" s="216">
        <f>C27/$C$40</f>
        <v>0.39315282018357856</v>
      </c>
      <c r="F27" s="217">
        <f>D27/$D$40</f>
        <v>0.40280712866885715</v>
      </c>
      <c r="G27" s="53">
        <f>(D27-C27)/C27</f>
        <v>3.1508398937060852E-2</v>
      </c>
      <c r="I27" s="78">
        <f>I28+I29</f>
        <v>76582.33299999997</v>
      </c>
      <c r="J27" s="210">
        <f>J28+J29</f>
        <v>80583.083999999988</v>
      </c>
      <c r="K27" s="216">
        <f>I27/$I$40</f>
        <v>0.38403886900558437</v>
      </c>
      <c r="L27" s="217">
        <f>J27/$J$40</f>
        <v>0.3949849632557953</v>
      </c>
      <c r="M27" s="53">
        <f>(J27-I27)/I27</f>
        <v>5.2241174214423841E-2</v>
      </c>
      <c r="O27" s="63">
        <f t="shared" ref="O27" si="15">(I27/C27)*10</f>
        <v>2.4699714100971972</v>
      </c>
      <c r="P27" s="237">
        <f t="shared" ref="P27" si="16">(J27/D27)*10</f>
        <v>2.5196165339176395</v>
      </c>
      <c r="Q27" s="53">
        <f>(P27-O27)/O27</f>
        <v>2.0099473061709922E-2</v>
      </c>
    </row>
    <row r="28" spans="1:17" ht="20.100000000000001" customHeight="1" x14ac:dyDescent="0.25">
      <c r="A28" s="8" t="s">
        <v>4</v>
      </c>
      <c r="C28" s="19">
        <v>160533.87000000008</v>
      </c>
      <c r="D28" s="140">
        <v>162820.43000000008</v>
      </c>
      <c r="E28" s="214">
        <f>C28/$C$40</f>
        <v>0.20355951361392055</v>
      </c>
      <c r="F28" s="215">
        <f>D28/$D$40</f>
        <v>0.2050673930884688</v>
      </c>
      <c r="G28" s="52">
        <f>(D28-C28)/C28</f>
        <v>1.4243473978419611E-2</v>
      </c>
      <c r="I28" s="19">
        <v>41964.865999999965</v>
      </c>
      <c r="J28" s="140">
        <v>43753.55599999999</v>
      </c>
      <c r="K28" s="214">
        <f>I28/$I$40</f>
        <v>0.21044200464108209</v>
      </c>
      <c r="L28" s="215">
        <f>J28/$J$40</f>
        <v>0.21446184299635865</v>
      </c>
      <c r="M28" s="52">
        <f>(J28-I28)/I28</f>
        <v>4.2623512726098677E-2</v>
      </c>
      <c r="O28" s="27">
        <f t="shared" ref="O28:O40" si="17">(I28/C28)*10</f>
        <v>2.6140817510971326</v>
      </c>
      <c r="P28" s="143">
        <f t="shared" ref="P28:P40" si="18">(J28/D28)*10</f>
        <v>2.6872276409047662</v>
      </c>
      <c r="Q28" s="52">
        <f>(P28-O28)/O28</f>
        <v>2.7981485191476582E-2</v>
      </c>
    </row>
    <row r="29" spans="1:17" ht="20.100000000000001" customHeight="1" x14ac:dyDescent="0.25">
      <c r="A29" s="8" t="s">
        <v>5</v>
      </c>
      <c r="C29" s="19">
        <v>149519.65</v>
      </c>
      <c r="D29" s="140">
        <v>157002.37999999998</v>
      </c>
      <c r="E29" s="214">
        <f>C29/$C$40</f>
        <v>0.18959330656965798</v>
      </c>
      <c r="F29" s="215">
        <f>D29/$D$40</f>
        <v>0.19773973558038835</v>
      </c>
      <c r="G29" s="52">
        <f t="shared" ref="G29:G40" si="19">(D29-C29)/C29</f>
        <v>5.0045127847744307E-2</v>
      </c>
      <c r="I29" s="19">
        <v>34617.467000000004</v>
      </c>
      <c r="J29" s="140">
        <v>36829.527999999998</v>
      </c>
      <c r="K29" s="214">
        <f t="shared" ref="K29:K39" si="20">I29/$I$40</f>
        <v>0.17359686436450225</v>
      </c>
      <c r="L29" s="215">
        <f t="shared" ref="L29:L39" si="21">J29/$J$40</f>
        <v>0.18052312025943668</v>
      </c>
      <c r="M29" s="52">
        <f t="shared" ref="M29:M40" si="22">(J29-I29)/I29</f>
        <v>6.3900140354000892E-2</v>
      </c>
      <c r="O29" s="27">
        <f t="shared" si="17"/>
        <v>2.3152453205983297</v>
      </c>
      <c r="P29" s="143">
        <f t="shared" si="18"/>
        <v>2.3457942484693546</v>
      </c>
      <c r="Q29" s="52">
        <f t="shared" ref="Q29:Q38" si="23">(P29-O29)/O29</f>
        <v>1.3194682912966714E-2</v>
      </c>
    </row>
    <row r="30" spans="1:17" ht="20.100000000000001" customHeight="1" x14ac:dyDescent="0.25">
      <c r="A30" s="23" t="s">
        <v>38</v>
      </c>
      <c r="B30" s="15"/>
      <c r="C30" s="78">
        <f>C31+C32</f>
        <v>266062.11000000016</v>
      </c>
      <c r="D30" s="210">
        <f>D31+D32</f>
        <v>256452.14000000019</v>
      </c>
      <c r="E30" s="216">
        <f>C30/$C$40</f>
        <v>0.33737100901319722</v>
      </c>
      <c r="F30" s="217">
        <f>D30/$D$40</f>
        <v>0.32299369189578386</v>
      </c>
      <c r="G30" s="53">
        <f>(D30-C30)/C30</f>
        <v>-3.6119273052446159E-2</v>
      </c>
      <c r="I30" s="78">
        <f>I31+I32</f>
        <v>32778.740999999951</v>
      </c>
      <c r="J30" s="210">
        <f>J31+J32</f>
        <v>32570.423999999977</v>
      </c>
      <c r="K30" s="216">
        <f t="shared" si="20"/>
        <v>0.1643761704291114</v>
      </c>
      <c r="L30" s="217">
        <f t="shared" si="21"/>
        <v>0.1596467532424754</v>
      </c>
      <c r="M30" s="53">
        <f t="shared" si="22"/>
        <v>-6.3552471402112103E-3</v>
      </c>
      <c r="O30" s="63">
        <f t="shared" si="17"/>
        <v>1.2319958298458931</v>
      </c>
      <c r="P30" s="237">
        <f t="shared" si="18"/>
        <v>1.2700390801964045</v>
      </c>
      <c r="Q30" s="53">
        <f t="shared" si="23"/>
        <v>3.0879366170638911E-2</v>
      </c>
    </row>
    <row r="31" spans="1:17" ht="20.100000000000001" customHeight="1" x14ac:dyDescent="0.25">
      <c r="A31" s="8"/>
      <c r="B31" t="s">
        <v>6</v>
      </c>
      <c r="C31" s="31">
        <v>259975.29000000015</v>
      </c>
      <c r="D31" s="141">
        <v>251790.47000000018</v>
      </c>
      <c r="E31" s="214">
        <f t="shared" ref="E31:E38" si="24">C31/$C$40</f>
        <v>0.32965282394324608</v>
      </c>
      <c r="F31" s="215">
        <f t="shared" ref="F31:F38" si="25">D31/$D$40</f>
        <v>0.31712245992361227</v>
      </c>
      <c r="G31" s="52">
        <f>(D31-C31)/C31</f>
        <v>-3.1483069025521511E-2</v>
      </c>
      <c r="I31" s="31">
        <v>31451.539999999954</v>
      </c>
      <c r="J31" s="141">
        <v>31624.347999999976</v>
      </c>
      <c r="K31" s="214">
        <f>I31/$I$40</f>
        <v>0.15772063055435884</v>
      </c>
      <c r="L31" s="215">
        <f>J31/$J$40</f>
        <v>0.15500947981549673</v>
      </c>
      <c r="M31" s="52">
        <f>(J31-I31)/I31</f>
        <v>5.4944209409149118E-3</v>
      </c>
      <c r="O31" s="27">
        <f t="shared" si="17"/>
        <v>1.2097895919262149</v>
      </c>
      <c r="P31" s="143">
        <f t="shared" si="18"/>
        <v>1.2559787509034774</v>
      </c>
      <c r="Q31" s="52">
        <f t="shared" si="23"/>
        <v>3.8179497728791485E-2</v>
      </c>
    </row>
    <row r="32" spans="1:17" ht="20.100000000000001" customHeight="1" x14ac:dyDescent="0.25">
      <c r="A32" s="8"/>
      <c r="C32" s="31">
        <v>6086.8199999999943</v>
      </c>
      <c r="D32" s="141">
        <v>4661.6700000000019</v>
      </c>
      <c r="E32" s="218">
        <f t="shared" si="24"/>
        <v>7.7181850699511705E-3</v>
      </c>
      <c r="F32" s="219">
        <f t="shared" si="25"/>
        <v>5.8712319721715648E-3</v>
      </c>
      <c r="G32" s="52">
        <f>(D32-C32)/C32</f>
        <v>-0.23413703707354475</v>
      </c>
      <c r="I32" s="31">
        <v>1327.2009999999993</v>
      </c>
      <c r="J32" s="141">
        <v>946.07600000000048</v>
      </c>
      <c r="K32" s="218">
        <f>I32/$I$40</f>
        <v>6.6555398747525814E-3</v>
      </c>
      <c r="L32" s="219">
        <f>J32/$J$40</f>
        <v>4.6372734269786702E-3</v>
      </c>
      <c r="M32" s="52">
        <f>(J32-I32)/I32</f>
        <v>-0.28716449128654897</v>
      </c>
      <c r="O32" s="27">
        <f t="shared" si="17"/>
        <v>2.1804505472479891</v>
      </c>
      <c r="P32" s="143">
        <f t="shared" si="18"/>
        <v>2.0294787061289195</v>
      </c>
      <c r="Q32" s="52">
        <f t="shared" si="23"/>
        <v>-6.9238828328216706E-2</v>
      </c>
    </row>
    <row r="33" spans="1:17" ht="20.100000000000001" customHeight="1" x14ac:dyDescent="0.25">
      <c r="A33" s="23" t="s">
        <v>128</v>
      </c>
      <c r="B33" s="15"/>
      <c r="C33" s="78">
        <f>SUM(C34:C36)</f>
        <v>194817.24</v>
      </c>
      <c r="D33" s="210">
        <f>SUM(D34:D36)</f>
        <v>191240.14000000004</v>
      </c>
      <c r="E33" s="216">
        <f t="shared" si="24"/>
        <v>0.24703137486193041</v>
      </c>
      <c r="F33" s="217">
        <f t="shared" si="25"/>
        <v>0.24086115583697817</v>
      </c>
      <c r="G33" s="53">
        <f t="shared" si="19"/>
        <v>-1.8361311350063001E-2</v>
      </c>
      <c r="I33" s="78">
        <f>SUM(I34:I36)</f>
        <v>85954.849999999991</v>
      </c>
      <c r="J33" s="210">
        <f>SUM(J34:J36)</f>
        <v>86323.623000000036</v>
      </c>
      <c r="K33" s="216">
        <f t="shared" si="20"/>
        <v>0.43103940669376917</v>
      </c>
      <c r="L33" s="217">
        <f t="shared" si="21"/>
        <v>0.42312271219059011</v>
      </c>
      <c r="M33" s="53">
        <f t="shared" si="22"/>
        <v>4.2903105525755065E-3</v>
      </c>
      <c r="O33" s="63">
        <f t="shared" si="17"/>
        <v>4.4120761591735924</v>
      </c>
      <c r="P33" s="237">
        <f t="shared" si="18"/>
        <v>4.5138862061071503</v>
      </c>
      <c r="Q33" s="53">
        <f t="shared" si="23"/>
        <v>2.3075314944841635E-2</v>
      </c>
    </row>
    <row r="34" spans="1:17" ht="20.100000000000001" customHeight="1" x14ac:dyDescent="0.25">
      <c r="A34" s="8"/>
      <c r="B34" s="3" t="s">
        <v>7</v>
      </c>
      <c r="C34" s="31">
        <v>181799.44999999998</v>
      </c>
      <c r="D34" s="141">
        <v>183996.77000000005</v>
      </c>
      <c r="E34" s="214">
        <f t="shared" si="24"/>
        <v>0.23052460902660757</v>
      </c>
      <c r="F34" s="215">
        <f t="shared" si="25"/>
        <v>0.23173835102019183</v>
      </c>
      <c r="G34" s="52">
        <f t="shared" si="19"/>
        <v>1.2086505212199847E-2</v>
      </c>
      <c r="I34" s="312">
        <v>81429.460999999981</v>
      </c>
      <c r="J34" s="313">
        <v>82978.466000000029</v>
      </c>
      <c r="K34" s="214">
        <f t="shared" si="20"/>
        <v>0.4083458531639973</v>
      </c>
      <c r="L34" s="215">
        <f t="shared" si="21"/>
        <v>0.40672613552532039</v>
      </c>
      <c r="M34" s="52">
        <f t="shared" si="22"/>
        <v>1.9022660606829372E-2</v>
      </c>
      <c r="O34" s="27">
        <f t="shared" si="17"/>
        <v>4.4790818124037219</v>
      </c>
      <c r="P34" s="143">
        <f t="shared" si="18"/>
        <v>4.5097784053491816</v>
      </c>
      <c r="Q34" s="52">
        <f t="shared" si="23"/>
        <v>6.8533226744046001E-3</v>
      </c>
    </row>
    <row r="35" spans="1:17" ht="20.100000000000001" customHeight="1" x14ac:dyDescent="0.25">
      <c r="A35" s="8"/>
      <c r="B35" s="3" t="s">
        <v>8</v>
      </c>
      <c r="C35" s="31">
        <v>6706.0300000000034</v>
      </c>
      <c r="D35" s="141">
        <v>5064.310000000004</v>
      </c>
      <c r="E35" s="214">
        <f t="shared" si="24"/>
        <v>8.5033532492573664E-3</v>
      </c>
      <c r="F35" s="215">
        <f t="shared" si="25"/>
        <v>6.3783448397222867E-3</v>
      </c>
      <c r="G35" s="52">
        <f t="shared" si="19"/>
        <v>-0.24481250456678519</v>
      </c>
      <c r="I35" s="312">
        <v>3314.5239999999999</v>
      </c>
      <c r="J35" s="313">
        <v>2748.3220000000006</v>
      </c>
      <c r="K35" s="214">
        <f t="shared" si="20"/>
        <v>1.6621405987355672E-2</v>
      </c>
      <c r="L35" s="215">
        <f t="shared" si="21"/>
        <v>1.3471138237711209E-2</v>
      </c>
      <c r="M35" s="52">
        <f t="shared" si="22"/>
        <v>-0.17082452865026754</v>
      </c>
      <c r="O35" s="27">
        <f t="shared" si="17"/>
        <v>4.9426024041049592</v>
      </c>
      <c r="P35" s="143">
        <f t="shared" si="18"/>
        <v>5.4268439333295131</v>
      </c>
      <c r="Q35" s="52">
        <f t="shared" si="23"/>
        <v>9.7972988647110029E-2</v>
      </c>
    </row>
    <row r="36" spans="1:17" ht="20.100000000000001" customHeight="1" x14ac:dyDescent="0.25">
      <c r="A36" s="32"/>
      <c r="B36" s="33" t="s">
        <v>9</v>
      </c>
      <c r="C36" s="211">
        <v>6311.7600000000066</v>
      </c>
      <c r="D36" s="212">
        <v>2179.059999999999</v>
      </c>
      <c r="E36" s="218">
        <f t="shared" si="24"/>
        <v>8.0034125860654823E-3</v>
      </c>
      <c r="F36" s="219">
        <f t="shared" si="25"/>
        <v>2.7444599770640476E-3</v>
      </c>
      <c r="G36" s="52">
        <f t="shared" si="19"/>
        <v>-0.65476190476190532</v>
      </c>
      <c r="I36" s="314">
        <v>1210.8649999999993</v>
      </c>
      <c r="J36" s="315">
        <v>596.8349999999997</v>
      </c>
      <c r="K36" s="218">
        <f t="shared" si="20"/>
        <v>6.072147542416171E-3</v>
      </c>
      <c r="L36" s="219">
        <f t="shared" si="21"/>
        <v>2.925438427558475E-3</v>
      </c>
      <c r="M36" s="52">
        <f t="shared" si="22"/>
        <v>-0.50710029606933882</v>
      </c>
      <c r="O36" s="27">
        <f t="shared" si="17"/>
        <v>1.9184268730116449</v>
      </c>
      <c r="P36" s="143">
        <f t="shared" si="18"/>
        <v>2.7389562471891549</v>
      </c>
      <c r="Q36" s="52">
        <f t="shared" si="23"/>
        <v>0.42770948724743457</v>
      </c>
    </row>
    <row r="37" spans="1:17" ht="20.100000000000001" customHeight="1" x14ac:dyDescent="0.25">
      <c r="A37" s="8" t="s">
        <v>129</v>
      </c>
      <c r="B37" s="3"/>
      <c r="C37" s="19">
        <v>1234.08</v>
      </c>
      <c r="D37" s="140">
        <v>749.61</v>
      </c>
      <c r="E37" s="214">
        <f t="shared" si="24"/>
        <v>1.5648331692288172E-3</v>
      </c>
      <c r="F37" s="215">
        <f t="shared" si="25"/>
        <v>9.4411105862481158E-4</v>
      </c>
      <c r="G37" s="54">
        <f>(D37-C37)/C37</f>
        <v>-0.39257584597432899</v>
      </c>
      <c r="I37" s="312">
        <v>294.07600000000002</v>
      </c>
      <c r="J37" s="313">
        <v>186.06199999999998</v>
      </c>
      <c r="K37" s="214">
        <f>I37/$I$40</f>
        <v>1.4747084610452685E-3</v>
      </c>
      <c r="L37" s="215">
        <f>J37/$J$40</f>
        <v>9.1199900258594961E-4</v>
      </c>
      <c r="M37" s="54">
        <f>(J37-I37)/I37</f>
        <v>-0.36729960962472297</v>
      </c>
      <c r="O37" s="238">
        <f t="shared" si="17"/>
        <v>2.3829573447426426</v>
      </c>
      <c r="P37" s="239">
        <f t="shared" si="18"/>
        <v>2.4821173676978692</v>
      </c>
      <c r="Q37" s="54">
        <f t="shared" si="23"/>
        <v>4.1612168666802438E-2</v>
      </c>
    </row>
    <row r="38" spans="1:17" ht="20.100000000000001" customHeight="1" x14ac:dyDescent="0.25">
      <c r="A38" s="8" t="s">
        <v>10</v>
      </c>
      <c r="C38" s="19">
        <v>5131.2500000000036</v>
      </c>
      <c r="D38" s="140">
        <v>6486.7800000000016</v>
      </c>
      <c r="E38" s="214">
        <f t="shared" si="24"/>
        <v>6.5065070332598974E-3</v>
      </c>
      <c r="F38" s="215">
        <f t="shared" si="25"/>
        <v>8.1699026598714749E-3</v>
      </c>
      <c r="G38" s="52">
        <f t="shared" si="19"/>
        <v>0.26417149817295921</v>
      </c>
      <c r="I38" s="312">
        <v>1335.4090000000008</v>
      </c>
      <c r="J38" s="313">
        <v>1496.0989999999999</v>
      </c>
      <c r="K38" s="214">
        <f t="shared" si="20"/>
        <v>6.6967006870876982E-3</v>
      </c>
      <c r="L38" s="215">
        <f t="shared" si="21"/>
        <v>7.3332587834691485E-3</v>
      </c>
      <c r="M38" s="52">
        <f t="shared" si="22"/>
        <v>0.1203301759985136</v>
      </c>
      <c r="O38" s="27">
        <f t="shared" si="17"/>
        <v>2.6025023142509127</v>
      </c>
      <c r="P38" s="143">
        <f t="shared" si="18"/>
        <v>2.3063815945661785</v>
      </c>
      <c r="Q38" s="52">
        <f t="shared" si="23"/>
        <v>-0.11378307641196762</v>
      </c>
    </row>
    <row r="39" spans="1:17" ht="20.100000000000001" customHeight="1" thickBot="1" x14ac:dyDescent="0.3">
      <c r="A39" s="8" t="s">
        <v>11</v>
      </c>
      <c r="B39" s="10"/>
      <c r="C39" s="21">
        <v>11335.39</v>
      </c>
      <c r="D39" s="142">
        <v>19233.500000000004</v>
      </c>
      <c r="E39" s="220">
        <f>C39/$C$40</f>
        <v>1.4373455738805135E-2</v>
      </c>
      <c r="F39" s="221">
        <f>D39/$D$40</f>
        <v>2.4224009879884628E-2</v>
      </c>
      <c r="G39" s="55">
        <f t="shared" si="19"/>
        <v>0.6967656163572673</v>
      </c>
      <c r="I39" s="316">
        <v>2467.5649999999996</v>
      </c>
      <c r="J39" s="317">
        <v>2856.2819999999992</v>
      </c>
      <c r="K39" s="220">
        <f t="shared" si="20"/>
        <v>1.2374144723402002E-2</v>
      </c>
      <c r="L39" s="221">
        <f t="shared" si="21"/>
        <v>1.4000313525084115E-2</v>
      </c>
      <c r="M39" s="55">
        <f t="shared" si="22"/>
        <v>0.15753060203074679</v>
      </c>
      <c r="O39" s="240">
        <f t="shared" si="17"/>
        <v>2.1768681977417623</v>
      </c>
      <c r="P39" s="241">
        <f t="shared" si="18"/>
        <v>1.4850557620817837</v>
      </c>
      <c r="Q39" s="55">
        <f>(P39-O39)/O39</f>
        <v>-0.31780170998760993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788633.5900000002</v>
      </c>
      <c r="D40" s="226">
        <f>D28+D29+D30+D33+D37+D38+D39</f>
        <v>793984.98000000021</v>
      </c>
      <c r="E40" s="222">
        <f>C40/$C$40</f>
        <v>1</v>
      </c>
      <c r="F40" s="223">
        <f>D40/$D$40</f>
        <v>1</v>
      </c>
      <c r="G40" s="55">
        <f t="shared" si="19"/>
        <v>6.7856480726366381E-3</v>
      </c>
      <c r="H40" s="1"/>
      <c r="I40" s="213">
        <f>I28+I29+I30+I33+I37+I38+I39</f>
        <v>199412.97399999993</v>
      </c>
      <c r="J40" s="226">
        <f>J28+J29+J30+J33+J37+J38+J39</f>
        <v>204015.57399999999</v>
      </c>
      <c r="K40" s="222">
        <f>K28+K29+K30+K33+K37+K38+K39</f>
        <v>1</v>
      </c>
      <c r="L40" s="223">
        <f>L28+L29+L30+L33+L37+L38+L39</f>
        <v>1</v>
      </c>
      <c r="M40" s="55">
        <f t="shared" si="22"/>
        <v>2.3080744987034121E-2</v>
      </c>
      <c r="N40" s="1"/>
      <c r="O40" s="24">
        <f t="shared" si="17"/>
        <v>2.5285883904589945</v>
      </c>
      <c r="P40" s="242">
        <f t="shared" si="18"/>
        <v>2.5695142746906869</v>
      </c>
      <c r="Q40" s="55">
        <f>(P40-O40)/O40</f>
        <v>1.6185269372475233E-2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3" t="s">
        <v>15</v>
      </c>
      <c r="B44" s="341"/>
      <c r="C44" s="368" t="s">
        <v>1</v>
      </c>
      <c r="D44" s="369"/>
      <c r="E44" s="366" t="s">
        <v>105</v>
      </c>
      <c r="F44" s="366"/>
      <c r="G44" s="130" t="s">
        <v>0</v>
      </c>
      <c r="I44" s="370">
        <v>1000</v>
      </c>
      <c r="J44" s="369"/>
      <c r="K44" s="366" t="s">
        <v>105</v>
      </c>
      <c r="L44" s="366"/>
      <c r="M44" s="130" t="s">
        <v>0</v>
      </c>
      <c r="O44" s="376" t="s">
        <v>22</v>
      </c>
      <c r="P44" s="366"/>
      <c r="Q44" s="130" t="s">
        <v>0</v>
      </c>
    </row>
    <row r="45" spans="1:17" ht="15" customHeight="1" x14ac:dyDescent="0.25">
      <c r="A45" s="367"/>
      <c r="B45" s="342"/>
      <c r="C45" s="371" t="str">
        <f>C5</f>
        <v>jan-jun</v>
      </c>
      <c r="D45" s="372"/>
      <c r="E45" s="373" t="str">
        <f>C25</f>
        <v>jan-jun</v>
      </c>
      <c r="F45" s="373"/>
      <c r="G45" s="131" t="str">
        <f>G25</f>
        <v>2025 /2024</v>
      </c>
      <c r="I45" s="374" t="str">
        <f>C5</f>
        <v>jan-jun</v>
      </c>
      <c r="J45" s="372"/>
      <c r="K45" s="362" t="str">
        <f>C25</f>
        <v>jan-jun</v>
      </c>
      <c r="L45" s="363"/>
      <c r="M45" s="131" t="str">
        <f>G45</f>
        <v>2025 /2024</v>
      </c>
      <c r="O45" s="374" t="str">
        <f>C5</f>
        <v>jan-jun</v>
      </c>
      <c r="P45" s="372"/>
      <c r="Q45" s="131" t="str">
        <f>Q25</f>
        <v>2025 /2024</v>
      </c>
    </row>
    <row r="46" spans="1:17" ht="15.75" customHeight="1" x14ac:dyDescent="0.25">
      <c r="A46" s="367"/>
      <c r="B46" s="342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470070.27999999991</v>
      </c>
      <c r="D47" s="210">
        <f>D48+D49</f>
        <v>477084.95999999985</v>
      </c>
      <c r="E47" s="216">
        <f>C47/$C$60</f>
        <v>0.53458371434734619</v>
      </c>
      <c r="F47" s="217">
        <f>D47/$D$60</f>
        <v>0.53255720487664948</v>
      </c>
      <c r="G47" s="53">
        <f>(D47-C47)/C47</f>
        <v>1.492261965593727E-2</v>
      </c>
      <c r="H47"/>
      <c r="I47" s="78">
        <f>I48+I49</f>
        <v>156504.36200000002</v>
      </c>
      <c r="J47" s="210">
        <f>J48+J49</f>
        <v>152766.89800000007</v>
      </c>
      <c r="K47" s="216">
        <f>I47/$I$60</f>
        <v>0.60905065138116932</v>
      </c>
      <c r="L47" s="217">
        <f>J47/$J$60</f>
        <v>0.61060808987291193</v>
      </c>
      <c r="M47" s="53">
        <f>(J47-I47)/I47</f>
        <v>-2.3880893492284571E-2</v>
      </c>
      <c r="N47"/>
      <c r="O47" s="63">
        <f t="shared" ref="O47" si="26">(I47/C47)*10</f>
        <v>3.3293821936583621</v>
      </c>
      <c r="P47" s="237">
        <f t="shared" ref="P47" si="27">(J47/D47)*10</f>
        <v>3.2020900009088553</v>
      </c>
      <c r="Q47" s="53">
        <f>(P47-O47)/O47</f>
        <v>-3.8232976974516913E-2</v>
      </c>
    </row>
    <row r="48" spans="1:17" ht="20.100000000000001" customHeight="1" x14ac:dyDescent="0.25">
      <c r="A48" s="8" t="s">
        <v>4</v>
      </c>
      <c r="C48" s="19">
        <v>242322.86999999994</v>
      </c>
      <c r="D48" s="140">
        <v>254386.60999999981</v>
      </c>
      <c r="E48" s="214">
        <f>C48/$C$60</f>
        <v>0.2755797705736876</v>
      </c>
      <c r="F48" s="215">
        <f>D48/$D$60</f>
        <v>0.28396498179201934</v>
      </c>
      <c r="G48" s="52">
        <f>(D48-C48)/C48</f>
        <v>4.9783745133094033E-2</v>
      </c>
      <c r="I48" s="19">
        <v>94048.24</v>
      </c>
      <c r="J48" s="140">
        <v>94097.989000000001</v>
      </c>
      <c r="K48" s="214">
        <f>I48/$I$60</f>
        <v>0.36599709491325577</v>
      </c>
      <c r="L48" s="215">
        <f>J48/$J$60</f>
        <v>0.37610892200070889</v>
      </c>
      <c r="M48" s="52">
        <f>(J48-I48)/I48</f>
        <v>5.2897321629831831E-4</v>
      </c>
      <c r="O48" s="27">
        <f t="shared" ref="O48:O60" si="28">(I48/C48)*10</f>
        <v>3.8811128309927998</v>
      </c>
      <c r="P48" s="143">
        <f t="shared" ref="P48:P60" si="29">(J48/D48)*10</f>
        <v>3.6990150149805472</v>
      </c>
      <c r="Q48" s="52">
        <f>(P48-O48)/O48</f>
        <v>-4.6918969878459178E-2</v>
      </c>
    </row>
    <row r="49" spans="1:17" ht="20.100000000000001" customHeight="1" x14ac:dyDescent="0.25">
      <c r="A49" s="8" t="s">
        <v>5</v>
      </c>
      <c r="C49" s="19">
        <v>227747.40999999997</v>
      </c>
      <c r="D49" s="140">
        <v>222698.35</v>
      </c>
      <c r="E49" s="214">
        <f>C49/$C$60</f>
        <v>0.25900394377365854</v>
      </c>
      <c r="F49" s="215">
        <f>D49/$D$60</f>
        <v>0.24859222308463014</v>
      </c>
      <c r="G49" s="52">
        <f>(D49-C49)/C49</f>
        <v>-2.2169560567121133E-2</v>
      </c>
      <c r="I49" s="19">
        <v>62456.122000000018</v>
      </c>
      <c r="J49" s="140">
        <v>58668.909000000065</v>
      </c>
      <c r="K49" s="214">
        <f>I49/$I$60</f>
        <v>0.24305355646791357</v>
      </c>
      <c r="L49" s="215">
        <f>J49/$J$60</f>
        <v>0.23449916787220301</v>
      </c>
      <c r="M49" s="52">
        <f>(J49-I49)/I49</f>
        <v>-6.0637978771719954E-2</v>
      </c>
      <c r="O49" s="27">
        <f t="shared" si="28"/>
        <v>2.7423417021515206</v>
      </c>
      <c r="P49" s="143">
        <f t="shared" si="29"/>
        <v>2.6344563846117435</v>
      </c>
      <c r="Q49" s="52">
        <f>(P49-O49)/O49</f>
        <v>-3.9340581611377996E-2</v>
      </c>
    </row>
    <row r="50" spans="1:17" ht="20.100000000000001" customHeight="1" x14ac:dyDescent="0.25">
      <c r="A50" s="23" t="s">
        <v>38</v>
      </c>
      <c r="B50" s="15"/>
      <c r="C50" s="78">
        <f>C51+C52</f>
        <v>341053.27000000014</v>
      </c>
      <c r="D50" s="210">
        <f>D51+D52</f>
        <v>347629.70000000036</v>
      </c>
      <c r="E50" s="216">
        <f>C50/$C$60</f>
        <v>0.38786013841783068</v>
      </c>
      <c r="F50" s="217">
        <f>D50/$D$60</f>
        <v>0.38804975399792202</v>
      </c>
      <c r="G50" s="53">
        <f>(D50-C50)/C50</f>
        <v>1.9282706188391695E-2</v>
      </c>
      <c r="I50" s="78">
        <f>I51+I52</f>
        <v>46358.803</v>
      </c>
      <c r="J50" s="210">
        <f>J51+J52</f>
        <v>44448.830000000016</v>
      </c>
      <c r="K50" s="216">
        <f>I50/$I$60</f>
        <v>0.18040940714739506</v>
      </c>
      <c r="L50" s="217">
        <f>J50/$J$60</f>
        <v>0.1776616239428111</v>
      </c>
      <c r="M50" s="53">
        <f>(J50-I50)/I50</f>
        <v>-4.1199791116262936E-2</v>
      </c>
      <c r="O50" s="63">
        <f t="shared" si="28"/>
        <v>1.3592833459711433</v>
      </c>
      <c r="P50" s="237">
        <f t="shared" si="29"/>
        <v>1.2786257906041967</v>
      </c>
      <c r="Q50" s="53">
        <f>(P50-O50)/O50</f>
        <v>-5.9338294407867288E-2</v>
      </c>
    </row>
    <row r="51" spans="1:17" ht="20.100000000000001" customHeight="1" x14ac:dyDescent="0.25">
      <c r="A51" s="8"/>
      <c r="B51" t="s">
        <v>6</v>
      </c>
      <c r="C51" s="31">
        <v>334175.61000000016</v>
      </c>
      <c r="D51" s="141">
        <v>342278.26000000036</v>
      </c>
      <c r="E51" s="214">
        <f t="shared" ref="E51:E57" si="30">C51/$C$60</f>
        <v>0.38003857388748397</v>
      </c>
      <c r="F51" s="215">
        <f t="shared" ref="F51:F57" si="31">D51/$D$60</f>
        <v>0.38207608438472546</v>
      </c>
      <c r="G51" s="52">
        <f t="shared" ref="G51:G59" si="32">(D51-C51)/C51</f>
        <v>2.4246682754615737E-2</v>
      </c>
      <c r="I51" s="31">
        <v>44587.330999999998</v>
      </c>
      <c r="J51" s="141">
        <v>43042.811000000016</v>
      </c>
      <c r="K51" s="214">
        <f t="shared" ref="K51:K58" si="33">I51/$I$60</f>
        <v>0.17351556622362896</v>
      </c>
      <c r="L51" s="215">
        <f t="shared" ref="L51:L58" si="34">J51/$J$60</f>
        <v>0.17204177705742743</v>
      </c>
      <c r="M51" s="52">
        <f t="shared" ref="M51:M58" si="35">(J51-I51)/I51</f>
        <v>-3.4640333147547726E-2</v>
      </c>
      <c r="O51" s="27">
        <f t="shared" si="28"/>
        <v>1.3342485108353652</v>
      </c>
      <c r="P51" s="143">
        <f t="shared" si="29"/>
        <v>1.2575385594165396</v>
      </c>
      <c r="Q51" s="52">
        <f t="shared" ref="Q51:Q58" si="36">(P51-O51)/O51</f>
        <v>-5.7493001338107537E-2</v>
      </c>
    </row>
    <row r="52" spans="1:17" ht="20.100000000000001" customHeight="1" x14ac:dyDescent="0.25">
      <c r="A52" s="8"/>
      <c r="B52" t="s">
        <v>39</v>
      </c>
      <c r="C52" s="31">
        <v>6877.6600000000035</v>
      </c>
      <c r="D52" s="141">
        <v>5351.4400000000014</v>
      </c>
      <c r="E52" s="218">
        <f t="shared" si="30"/>
        <v>7.8215645303467626E-3</v>
      </c>
      <c r="F52" s="219">
        <f t="shared" si="31"/>
        <v>5.9736696131965656E-3</v>
      </c>
      <c r="G52" s="52">
        <f t="shared" si="32"/>
        <v>-0.22190977745337823</v>
      </c>
      <c r="I52" s="31">
        <v>1771.4720000000004</v>
      </c>
      <c r="J52" s="141">
        <v>1406.0189999999998</v>
      </c>
      <c r="K52" s="218">
        <f t="shared" si="33"/>
        <v>6.8938409237660923E-3</v>
      </c>
      <c r="L52" s="219">
        <f t="shared" si="34"/>
        <v>5.6198468853836461E-3</v>
      </c>
      <c r="M52" s="52">
        <f t="shared" si="35"/>
        <v>-0.20629905524896841</v>
      </c>
      <c r="O52" s="27">
        <f t="shared" si="28"/>
        <v>2.5756899875829853</v>
      </c>
      <c r="P52" s="143">
        <f t="shared" si="29"/>
        <v>2.6273657183860784</v>
      </c>
      <c r="Q52" s="52">
        <f t="shared" si="36"/>
        <v>2.0062868999069765E-2</v>
      </c>
    </row>
    <row r="53" spans="1:17" ht="20.100000000000001" customHeight="1" x14ac:dyDescent="0.25">
      <c r="A53" s="23" t="s">
        <v>128</v>
      </c>
      <c r="B53" s="15"/>
      <c r="C53" s="78">
        <f>SUM(C54:C56)</f>
        <v>54461.5</v>
      </c>
      <c r="D53" s="210">
        <f>SUM(D54:D56)</f>
        <v>54536.139999999985</v>
      </c>
      <c r="E53" s="216">
        <f>C53/$C$60</f>
        <v>6.1935910857687064E-2</v>
      </c>
      <c r="F53" s="217">
        <f>D53/$D$60</f>
        <v>6.0877237218212962E-2</v>
      </c>
      <c r="G53" s="53">
        <f>(D53-C53)/C53</f>
        <v>1.3705094424498934E-3</v>
      </c>
      <c r="I53" s="78">
        <f>SUM(I54:I56)</f>
        <v>46869.587999999989</v>
      </c>
      <c r="J53" s="210">
        <f>SUM(J54:J56)</f>
        <v>46312.971999999994</v>
      </c>
      <c r="K53" s="216">
        <f t="shared" si="33"/>
        <v>0.18239717242748177</v>
      </c>
      <c r="L53" s="217">
        <f t="shared" si="34"/>
        <v>0.18511258485629287</v>
      </c>
      <c r="M53" s="53">
        <f t="shared" si="35"/>
        <v>-1.1875845804319737E-2</v>
      </c>
      <c r="O53" s="63">
        <f t="shared" si="28"/>
        <v>8.606003874296519</v>
      </c>
      <c r="P53" s="237">
        <f t="shared" si="29"/>
        <v>8.4921617114815984</v>
      </c>
      <c r="Q53" s="53">
        <f t="shared" si="36"/>
        <v>-1.3228225838351306E-2</v>
      </c>
    </row>
    <row r="54" spans="1:17" ht="20.100000000000001" customHeight="1" x14ac:dyDescent="0.25">
      <c r="A54" s="8"/>
      <c r="B54" s="3" t="s">
        <v>7</v>
      </c>
      <c r="C54" s="31">
        <v>48963.45</v>
      </c>
      <c r="D54" s="141">
        <v>49187.249999999985</v>
      </c>
      <c r="E54" s="214">
        <f>C54/$C$60</f>
        <v>5.5683296906710561E-2</v>
      </c>
      <c r="F54" s="215">
        <f>D54/$D$60</f>
        <v>5.4906414101943142E-2</v>
      </c>
      <c r="G54" s="52">
        <f>(D54-C54)/C54</f>
        <v>4.5707563498893228E-3</v>
      </c>
      <c r="I54" s="31">
        <v>42122.590999999993</v>
      </c>
      <c r="J54" s="141">
        <v>41926.699999999997</v>
      </c>
      <c r="K54" s="214">
        <f t="shared" si="33"/>
        <v>0.16392381118688931</v>
      </c>
      <c r="L54" s="215">
        <f t="shared" si="34"/>
        <v>0.1675806901680664</v>
      </c>
      <c r="M54" s="52">
        <f t="shared" si="35"/>
        <v>-4.6504974017385591E-3</v>
      </c>
      <c r="O54" s="27">
        <f t="shared" si="28"/>
        <v>8.6028641772587502</v>
      </c>
      <c r="P54" s="143">
        <f t="shared" si="29"/>
        <v>8.523895928314758</v>
      </c>
      <c r="Q54" s="52">
        <f t="shared" si="36"/>
        <v>-9.179297419659482E-3</v>
      </c>
    </row>
    <row r="55" spans="1:17" ht="20.100000000000001" customHeight="1" x14ac:dyDescent="0.25">
      <c r="A55" s="8"/>
      <c r="B55" s="3" t="s">
        <v>8</v>
      </c>
      <c r="C55" s="31">
        <v>4646.6400000000012</v>
      </c>
      <c r="D55" s="141">
        <v>4689.47</v>
      </c>
      <c r="E55" s="214">
        <f t="shared" si="30"/>
        <v>5.2843546510427195E-3</v>
      </c>
      <c r="F55" s="215">
        <f t="shared" si="31"/>
        <v>5.2347301737470462E-3</v>
      </c>
      <c r="G55" s="52">
        <f t="shared" si="32"/>
        <v>9.2174130124130574E-3</v>
      </c>
      <c r="I55" s="31">
        <v>4091.5649999999987</v>
      </c>
      <c r="J55" s="141">
        <v>3926.5380000000014</v>
      </c>
      <c r="K55" s="214">
        <f t="shared" si="33"/>
        <v>1.5922689288483814E-2</v>
      </c>
      <c r="L55" s="215">
        <f t="shared" si="34"/>
        <v>1.569434150579796E-2</v>
      </c>
      <c r="M55" s="52">
        <f t="shared" si="35"/>
        <v>-4.0333466534198371E-2</v>
      </c>
      <c r="O55" s="27">
        <f t="shared" si="28"/>
        <v>8.8054271473580865</v>
      </c>
      <c r="P55" s="143">
        <f t="shared" si="29"/>
        <v>8.3730954670783717</v>
      </c>
      <c r="Q55" s="52">
        <f t="shared" si="36"/>
        <v>-4.9098320052472222E-2</v>
      </c>
    </row>
    <row r="56" spans="1:17" ht="20.100000000000001" customHeight="1" x14ac:dyDescent="0.25">
      <c r="A56" s="32"/>
      <c r="B56" s="33" t="s">
        <v>9</v>
      </c>
      <c r="C56" s="211">
        <v>851.4100000000002</v>
      </c>
      <c r="D56" s="212">
        <v>659.42000000000007</v>
      </c>
      <c r="E56" s="218">
        <f t="shared" si="30"/>
        <v>9.6825929993377623E-4</v>
      </c>
      <c r="F56" s="219">
        <f t="shared" si="31"/>
        <v>7.3609294252277493E-4</v>
      </c>
      <c r="G56" s="52">
        <f t="shared" si="32"/>
        <v>-0.22549652928671271</v>
      </c>
      <c r="I56" s="211">
        <v>655.43199999999979</v>
      </c>
      <c r="J56" s="212">
        <v>459.73400000000009</v>
      </c>
      <c r="K56" s="218">
        <f t="shared" si="33"/>
        <v>2.5506719521086727E-3</v>
      </c>
      <c r="L56" s="219">
        <f t="shared" si="34"/>
        <v>1.8375531824285207E-3</v>
      </c>
      <c r="M56" s="52">
        <f t="shared" si="35"/>
        <v>-0.29857864736540141</v>
      </c>
      <c r="O56" s="27">
        <f t="shared" si="28"/>
        <v>7.698194759281658</v>
      </c>
      <c r="P56" s="143">
        <f t="shared" si="29"/>
        <v>6.9717933941948997</v>
      </c>
      <c r="Q56" s="52">
        <f t="shared" si="36"/>
        <v>-9.4359962017191282E-2</v>
      </c>
    </row>
    <row r="57" spans="1:17" ht="20.100000000000001" customHeight="1" x14ac:dyDescent="0.25">
      <c r="A57" s="8" t="s">
        <v>129</v>
      </c>
      <c r="B57" s="3"/>
      <c r="C57" s="19">
        <v>574.30999999999995</v>
      </c>
      <c r="D57" s="140">
        <v>322.51000000000005</v>
      </c>
      <c r="E57" s="214">
        <f t="shared" si="30"/>
        <v>6.5312951286097983E-4</v>
      </c>
      <c r="F57" s="215">
        <f t="shared" si="31"/>
        <v>3.6000930346822988E-4</v>
      </c>
      <c r="G57" s="54">
        <f t="shared" si="32"/>
        <v>-0.43843917048284015</v>
      </c>
      <c r="I57" s="19">
        <v>734.56499999999994</v>
      </c>
      <c r="J57" s="140">
        <v>543.81099999999992</v>
      </c>
      <c r="K57" s="214">
        <f t="shared" si="33"/>
        <v>2.8586250633180982E-3</v>
      </c>
      <c r="L57" s="215">
        <f t="shared" si="34"/>
        <v>2.1736082902061539E-3</v>
      </c>
      <c r="M57" s="54">
        <f t="shared" si="35"/>
        <v>-0.25968294160489547</v>
      </c>
      <c r="O57" s="238">
        <f t="shared" si="28"/>
        <v>12.79039194859919</v>
      </c>
      <c r="P57" s="239">
        <f t="shared" si="29"/>
        <v>16.861833741589404</v>
      </c>
      <c r="Q57" s="54">
        <f t="shared" si="36"/>
        <v>0.31832033055375764</v>
      </c>
    </row>
    <row r="58" spans="1:17" ht="20.100000000000001" customHeight="1" x14ac:dyDescent="0.25">
      <c r="A58" s="8" t="s">
        <v>10</v>
      </c>
      <c r="C58" s="19">
        <v>6330.1300000000019</v>
      </c>
      <c r="D58" s="140">
        <v>5634.4400000000041</v>
      </c>
      <c r="E58" s="214">
        <f>C58/$C$60</f>
        <v>7.1988903610361579E-3</v>
      </c>
      <c r="F58" s="215">
        <f>D58/$D$60</f>
        <v>6.2895749583998456E-3</v>
      </c>
      <c r="G58" s="52">
        <f t="shared" si="32"/>
        <v>-0.10990137643302705</v>
      </c>
      <c r="I58" s="19">
        <v>4878.4109999999982</v>
      </c>
      <c r="J58" s="140">
        <v>4061.1709999999975</v>
      </c>
      <c r="K58" s="214">
        <f t="shared" si="33"/>
        <v>1.8984770515565953E-2</v>
      </c>
      <c r="L58" s="215">
        <f t="shared" si="34"/>
        <v>1.6232468547978638E-2</v>
      </c>
      <c r="M58" s="52">
        <f t="shared" si="35"/>
        <v>-0.16752176067166152</v>
      </c>
      <c r="O58" s="27">
        <f t="shared" si="28"/>
        <v>7.7066521540631818</v>
      </c>
      <c r="P58" s="143">
        <f t="shared" si="29"/>
        <v>7.2077633269677097</v>
      </c>
      <c r="Q58" s="52">
        <f t="shared" si="36"/>
        <v>-6.4734831301869869E-2</v>
      </c>
    </row>
    <row r="59" spans="1:17" ht="20.100000000000001" customHeight="1" thickBot="1" x14ac:dyDescent="0.3">
      <c r="A59" s="8" t="s">
        <v>11</v>
      </c>
      <c r="B59" s="10"/>
      <c r="C59" s="21">
        <v>6830.7500000000027</v>
      </c>
      <c r="D59" s="142">
        <v>10630.210000000006</v>
      </c>
      <c r="E59" s="220">
        <f>C59/$C$60</f>
        <v>7.7682165032389129E-3</v>
      </c>
      <c r="F59" s="221">
        <f>D59/$D$60</f>
        <v>1.1866219645347474E-2</v>
      </c>
      <c r="G59" s="55">
        <f t="shared" si="32"/>
        <v>0.55622881821176329</v>
      </c>
      <c r="I59" s="21">
        <v>1618.7149999999997</v>
      </c>
      <c r="J59" s="142">
        <v>2054.4509999999996</v>
      </c>
      <c r="K59" s="220">
        <f>I59/$I$60</f>
        <v>6.2993734650697419E-3</v>
      </c>
      <c r="L59" s="221">
        <f>J59/$J$60</f>
        <v>8.2116244897994378E-3</v>
      </c>
      <c r="M59" s="55">
        <f>(J59-I59)/I59</f>
        <v>0.26918636078617914</v>
      </c>
      <c r="O59" s="240">
        <f t="shared" si="28"/>
        <v>2.369747099513229</v>
      </c>
      <c r="P59" s="241">
        <f t="shared" si="29"/>
        <v>1.9326532589666603</v>
      </c>
      <c r="Q59" s="55">
        <f>(P59-O59)/O59</f>
        <v>-0.18444746303787118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879320.24000000011</v>
      </c>
      <c r="D60" s="226">
        <f>D48+D49+D50+D53+D57+D58+D59</f>
        <v>895837.9600000002</v>
      </c>
      <c r="E60" s="222">
        <f>E48+E49+E50+E53+E57+E58+E59</f>
        <v>0.99999999999999989</v>
      </c>
      <c r="F60" s="223">
        <f>F48+F49+F50+F53+F57+F58+F59</f>
        <v>1</v>
      </c>
      <c r="G60" s="55">
        <f>(D60-C60)/C60</f>
        <v>1.8784646649325491E-2</v>
      </c>
      <c r="H60" s="1"/>
      <c r="I60" s="213">
        <f>I48+I49+I50+I53+I57+I58+I59</f>
        <v>256964.44400000002</v>
      </c>
      <c r="J60" s="226">
        <f>J48+J49+J50+J53+J57+J58+J59</f>
        <v>250188.13300000006</v>
      </c>
      <c r="K60" s="222">
        <f>K48+K49+K50+K53+K57+K58+K59</f>
        <v>0.99999999999999989</v>
      </c>
      <c r="L60" s="223">
        <f>L48+L49+L50+L53+L57+L58+L59</f>
        <v>1.0000000000000002</v>
      </c>
      <c r="M60" s="55">
        <f>(J60-I60)/I60</f>
        <v>-2.6370617251622396E-2</v>
      </c>
      <c r="N60" s="1"/>
      <c r="O60" s="24">
        <f t="shared" si="28"/>
        <v>2.9223078499819359</v>
      </c>
      <c r="P60" s="242">
        <f t="shared" si="29"/>
        <v>2.7927833399692057</v>
      </c>
      <c r="Q60" s="55">
        <f>(P60-O60)/O60</f>
        <v>-4.4322678055130599E-2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0" zoomScaleNormal="100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159</v>
      </c>
    </row>
    <row r="3" spans="1:20" ht="8.25" customHeight="1" thickBot="1" x14ac:dyDescent="0.3">
      <c r="Q3" s="10"/>
    </row>
    <row r="4" spans="1:20" x14ac:dyDescent="0.25">
      <c r="A4" s="353" t="s">
        <v>3</v>
      </c>
      <c r="B4" s="341"/>
      <c r="C4" s="368" t="s">
        <v>1</v>
      </c>
      <c r="D4" s="369"/>
      <c r="E4" s="366" t="s">
        <v>104</v>
      </c>
      <c r="F4" s="366"/>
      <c r="G4" s="130" t="s">
        <v>0</v>
      </c>
      <c r="I4" s="370">
        <v>1000</v>
      </c>
      <c r="J4" s="366"/>
      <c r="K4" s="364" t="s">
        <v>104</v>
      </c>
      <c r="L4" s="365"/>
      <c r="M4" s="130" t="s">
        <v>0</v>
      </c>
      <c r="O4" s="376" t="s">
        <v>22</v>
      </c>
      <c r="P4" s="366"/>
      <c r="Q4" s="130" t="s">
        <v>0</v>
      </c>
    </row>
    <row r="5" spans="1:20" x14ac:dyDescent="0.25">
      <c r="A5" s="367"/>
      <c r="B5" s="342"/>
      <c r="C5" s="371" t="s">
        <v>63</v>
      </c>
      <c r="D5" s="372"/>
      <c r="E5" s="373" t="str">
        <f>C5</f>
        <v>jun</v>
      </c>
      <c r="F5" s="373"/>
      <c r="G5" s="131" t="s">
        <v>150</v>
      </c>
      <c r="I5" s="374" t="str">
        <f>C5</f>
        <v>jun</v>
      </c>
      <c r="J5" s="373"/>
      <c r="K5" s="375" t="str">
        <f>C5</f>
        <v>jun</v>
      </c>
      <c r="L5" s="363"/>
      <c r="M5" s="131" t="str">
        <f>G5</f>
        <v>2025 /2024</v>
      </c>
      <c r="O5" s="374" t="str">
        <f>C5</f>
        <v>jun</v>
      </c>
      <c r="P5" s="372"/>
      <c r="Q5" s="131" t="str">
        <f>G5</f>
        <v>2025 /2024</v>
      </c>
    </row>
    <row r="6" spans="1:20" ht="19.5" customHeight="1" x14ac:dyDescent="0.25">
      <c r="A6" s="367"/>
      <c r="B6" s="342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119546.73999999998</v>
      </c>
      <c r="D7" s="210">
        <f>D8+D9</f>
        <v>136012.04999999999</v>
      </c>
      <c r="E7" s="216">
        <f t="shared" ref="E7:E19" si="0">C7/$C$20</f>
        <v>0.43170801456457525</v>
      </c>
      <c r="F7" s="217">
        <f t="shared" ref="F7:F19" si="1">D7/$D$20</f>
        <v>0.49118260876473824</v>
      </c>
      <c r="G7" s="53">
        <f t="shared" ref="G7:G20" si="2">(D7-C7)/C7</f>
        <v>0.13773115017607351</v>
      </c>
      <c r="I7" s="224">
        <f>I8+I9</f>
        <v>36192.208999999981</v>
      </c>
      <c r="J7" s="225">
        <f>J8+J9</f>
        <v>39096.18900000002</v>
      </c>
      <c r="K7" s="229">
        <f t="shared" ref="K7:K19" si="3">I7/$I$20</f>
        <v>0.49908618608239336</v>
      </c>
      <c r="L7" s="230">
        <f t="shared" ref="L7:L19" si="4">J7/$J$20</f>
        <v>0.51314443918431074</v>
      </c>
      <c r="M7" s="53">
        <f t="shared" ref="M7:M20" si="5">(J7-I7)/I7</f>
        <v>8.0237710828870407E-2</v>
      </c>
      <c r="O7" s="63">
        <f t="shared" ref="O7:O20" si="6">(I7/C7)*10</f>
        <v>3.0274526097491234</v>
      </c>
      <c r="P7" s="237">
        <f t="shared" ref="P7:P20" si="7">(J7/D7)*10</f>
        <v>2.8744650933501865</v>
      </c>
      <c r="Q7" s="53">
        <f t="shared" ref="Q7:Q20" si="8">(P7-O7)/O7</f>
        <v>-5.0533414100779127E-2</v>
      </c>
    </row>
    <row r="8" spans="1:20" ht="20.100000000000001" customHeight="1" x14ac:dyDescent="0.25">
      <c r="A8" s="8" t="s">
        <v>4</v>
      </c>
      <c r="C8" s="19">
        <v>60777.429999999986</v>
      </c>
      <c r="D8" s="140">
        <v>73473.879999999976</v>
      </c>
      <c r="E8" s="214">
        <f t="shared" si="0"/>
        <v>0.21947987570081334</v>
      </c>
      <c r="F8" s="215">
        <f t="shared" si="1"/>
        <v>0.26533746130925395</v>
      </c>
      <c r="G8" s="52">
        <f t="shared" si="2"/>
        <v>0.20890073831683889</v>
      </c>
      <c r="I8" s="19">
        <v>20898.236999999986</v>
      </c>
      <c r="J8" s="140">
        <v>23479.051000000025</v>
      </c>
      <c r="K8" s="227">
        <f t="shared" si="3"/>
        <v>0.2881841614082179</v>
      </c>
      <c r="L8" s="228">
        <f t="shared" si="4"/>
        <v>0.30816672330837253</v>
      </c>
      <c r="M8" s="52">
        <f t="shared" si="5"/>
        <v>0.12349434069486533</v>
      </c>
      <c r="O8" s="27">
        <f t="shared" si="6"/>
        <v>3.4384864578841179</v>
      </c>
      <c r="P8" s="143">
        <f t="shared" si="7"/>
        <v>3.1955643284389001</v>
      </c>
      <c r="Q8" s="52">
        <f t="shared" si="8"/>
        <v>-7.0647982017849956E-2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58769.30999999999</v>
      </c>
      <c r="D9" s="140">
        <v>62538.170000000006</v>
      </c>
      <c r="E9" s="214">
        <f t="shared" si="0"/>
        <v>0.21222813886376188</v>
      </c>
      <c r="F9" s="215">
        <f t="shared" si="1"/>
        <v>0.22584514745548423</v>
      </c>
      <c r="G9" s="52">
        <f t="shared" si="2"/>
        <v>6.4129730296306281E-2</v>
      </c>
      <c r="I9" s="19">
        <v>15293.971999999992</v>
      </c>
      <c r="J9" s="140">
        <v>15617.137999999997</v>
      </c>
      <c r="K9" s="227">
        <f t="shared" si="3"/>
        <v>0.21090202467417543</v>
      </c>
      <c r="L9" s="228">
        <f t="shared" si="4"/>
        <v>0.20497771587593827</v>
      </c>
      <c r="M9" s="52">
        <f t="shared" si="5"/>
        <v>2.1130285840722404E-2</v>
      </c>
      <c r="O9" s="27">
        <f t="shared" si="6"/>
        <v>2.6023739261189203</v>
      </c>
      <c r="P9" s="143">
        <f t="shared" si="7"/>
        <v>2.4972169796461898</v>
      </c>
      <c r="Q9" s="52">
        <f t="shared" si="8"/>
        <v>-4.0408084871015229E-2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112133.11000000002</v>
      </c>
      <c r="D10" s="210">
        <f>D11+D12</f>
        <v>92435.760000000024</v>
      </c>
      <c r="E10" s="216">
        <f t="shared" si="0"/>
        <v>0.40493586261784414</v>
      </c>
      <c r="F10" s="217">
        <f t="shared" si="1"/>
        <v>0.33381481817200209</v>
      </c>
      <c r="G10" s="53">
        <f t="shared" si="2"/>
        <v>-0.17566042714769964</v>
      </c>
      <c r="I10" s="224">
        <f>I11+I12</f>
        <v>13911.093000000008</v>
      </c>
      <c r="J10" s="225">
        <f>J11+J12</f>
        <v>12162.555999999999</v>
      </c>
      <c r="K10" s="229">
        <f t="shared" si="3"/>
        <v>0.19183229046913072</v>
      </c>
      <c r="L10" s="230">
        <f t="shared" si="4"/>
        <v>0.15963571226003051</v>
      </c>
      <c r="M10" s="53">
        <f t="shared" si="5"/>
        <v>-0.12569371795587941</v>
      </c>
      <c r="O10" s="63">
        <f t="shared" si="6"/>
        <v>1.2405874589583759</v>
      </c>
      <c r="P10" s="237">
        <f t="shared" si="7"/>
        <v>1.3157847136216541</v>
      </c>
      <c r="Q10" s="53">
        <f t="shared" si="8"/>
        <v>6.0614230879308943E-2</v>
      </c>
      <c r="T10" s="2"/>
    </row>
    <row r="11" spans="1:20" ht="20.100000000000001" customHeight="1" x14ac:dyDescent="0.25">
      <c r="A11" s="8"/>
      <c r="B11" t="s">
        <v>6</v>
      </c>
      <c r="C11" s="19">
        <v>110154.39000000001</v>
      </c>
      <c r="D11" s="140">
        <v>89757.670000000027</v>
      </c>
      <c r="E11" s="214">
        <f t="shared" si="0"/>
        <v>0.39779029526419474</v>
      </c>
      <c r="F11" s="215">
        <f t="shared" si="1"/>
        <v>0.32414338661349856</v>
      </c>
      <c r="G11" s="52">
        <f t="shared" si="2"/>
        <v>-0.18516484000319899</v>
      </c>
      <c r="I11" s="19">
        <v>13378.402000000007</v>
      </c>
      <c r="J11" s="140">
        <v>11561.087999999998</v>
      </c>
      <c r="K11" s="227">
        <f t="shared" si="3"/>
        <v>0.18448654598720599</v>
      </c>
      <c r="L11" s="228">
        <f t="shared" si="4"/>
        <v>0.1517413377073776</v>
      </c>
      <c r="M11" s="52">
        <f t="shared" si="5"/>
        <v>-0.13583939247751775</v>
      </c>
      <c r="O11" s="27">
        <f t="shared" si="6"/>
        <v>1.2145137383993507</v>
      </c>
      <c r="P11" s="143">
        <f t="shared" si="7"/>
        <v>1.2880334349142526</v>
      </c>
      <c r="Q11" s="52">
        <f t="shared" si="8"/>
        <v>6.0534265023461979E-2</v>
      </c>
    </row>
    <row r="12" spans="1:20" ht="20.100000000000001" customHeight="1" x14ac:dyDescent="0.25">
      <c r="A12" s="8"/>
      <c r="B12" t="s">
        <v>39</v>
      </c>
      <c r="C12" s="19">
        <v>1978.72</v>
      </c>
      <c r="D12" s="140">
        <v>2678.0900000000015</v>
      </c>
      <c r="E12" s="218">
        <f t="shared" si="0"/>
        <v>7.1455673536494303E-3</v>
      </c>
      <c r="F12" s="219">
        <f t="shared" si="1"/>
        <v>9.6714315585035189E-3</v>
      </c>
      <c r="G12" s="52">
        <f t="shared" si="2"/>
        <v>0.3534456618419996</v>
      </c>
      <c r="I12" s="19">
        <v>532.69100000000003</v>
      </c>
      <c r="J12" s="140">
        <v>601.46800000000007</v>
      </c>
      <c r="K12" s="231">
        <f t="shared" si="3"/>
        <v>7.3457444819247245E-3</v>
      </c>
      <c r="L12" s="232">
        <f t="shared" si="4"/>
        <v>7.8943745526529174E-3</v>
      </c>
      <c r="M12" s="52">
        <f t="shared" si="5"/>
        <v>0.12911237471629902</v>
      </c>
      <c r="O12" s="27">
        <f t="shared" si="6"/>
        <v>2.6920989326433253</v>
      </c>
      <c r="P12" s="143">
        <f t="shared" si="7"/>
        <v>2.2458841935857263</v>
      </c>
      <c r="Q12" s="52">
        <f t="shared" si="8"/>
        <v>-0.16574975519917778</v>
      </c>
    </row>
    <row r="13" spans="1:20" ht="20.100000000000001" customHeight="1" x14ac:dyDescent="0.25">
      <c r="A13" s="23" t="s">
        <v>128</v>
      </c>
      <c r="B13" s="15"/>
      <c r="C13" s="310">
        <f>SUM(C14:C16)</f>
        <v>38100.83</v>
      </c>
      <c r="D13" s="309">
        <f>SUM(D14:D16)</f>
        <v>41672.000000000007</v>
      </c>
      <c r="E13" s="216">
        <f t="shared" si="0"/>
        <v>0.13758998089418759</v>
      </c>
      <c r="F13" s="217">
        <f t="shared" si="1"/>
        <v>0.15049079601729534</v>
      </c>
      <c r="G13" s="53">
        <f t="shared" si="2"/>
        <v>9.3729454187743561E-2</v>
      </c>
      <c r="I13" s="224">
        <f>SUM(I14:I16)</f>
        <v>20528.145</v>
      </c>
      <c r="J13" s="225">
        <f>SUM(J14:J16)</f>
        <v>22689.781000000003</v>
      </c>
      <c r="K13" s="229">
        <f t="shared" si="3"/>
        <v>0.28308063747632423</v>
      </c>
      <c r="L13" s="230">
        <f t="shared" si="4"/>
        <v>0.29780741407966455</v>
      </c>
      <c r="M13" s="53">
        <f t="shared" si="5"/>
        <v>0.10530108784792791</v>
      </c>
      <c r="O13" s="63">
        <f t="shared" si="6"/>
        <v>5.3878471938800292</v>
      </c>
      <c r="P13" s="237">
        <f t="shared" si="7"/>
        <v>5.44485049913611</v>
      </c>
      <c r="Q13" s="53">
        <f t="shared" si="8"/>
        <v>1.0579978088619501E-2</v>
      </c>
    </row>
    <row r="14" spans="1:20" ht="20.100000000000001" customHeight="1" x14ac:dyDescent="0.25">
      <c r="A14" s="8"/>
      <c r="B14" s="3" t="s">
        <v>7</v>
      </c>
      <c r="C14" s="31">
        <v>34905.270000000004</v>
      </c>
      <c r="D14" s="141">
        <v>38274.600000000006</v>
      </c>
      <c r="E14" s="214">
        <f t="shared" si="0"/>
        <v>0.12605015251390742</v>
      </c>
      <c r="F14" s="215">
        <f t="shared" si="1"/>
        <v>0.13822170813120493</v>
      </c>
      <c r="G14" s="52">
        <f t="shared" si="2"/>
        <v>9.6527830897741265E-2</v>
      </c>
      <c r="I14" s="31">
        <v>19167.451000000001</v>
      </c>
      <c r="J14" s="141">
        <v>20916.345000000001</v>
      </c>
      <c r="K14" s="227">
        <f t="shared" si="3"/>
        <v>0.26431683173887399</v>
      </c>
      <c r="L14" s="228">
        <f t="shared" si="4"/>
        <v>0.27453075093356433</v>
      </c>
      <c r="M14" s="52">
        <f t="shared" si="5"/>
        <v>9.124290965971428E-2</v>
      </c>
      <c r="O14" s="27">
        <f t="shared" si="6"/>
        <v>5.4912771051477325</v>
      </c>
      <c r="P14" s="143">
        <f t="shared" si="7"/>
        <v>5.4648108667366868</v>
      </c>
      <c r="Q14" s="52">
        <f t="shared" si="8"/>
        <v>-4.819687279346222E-3</v>
      </c>
      <c r="S14" s="119"/>
    </row>
    <row r="15" spans="1:20" ht="20.100000000000001" customHeight="1" x14ac:dyDescent="0.25">
      <c r="A15" s="8"/>
      <c r="B15" s="3" t="s">
        <v>8</v>
      </c>
      <c r="C15" s="31">
        <v>1817.1500000000003</v>
      </c>
      <c r="D15" s="141">
        <v>2516.4100000000003</v>
      </c>
      <c r="E15" s="214">
        <f t="shared" si="0"/>
        <v>6.5621046518375839E-3</v>
      </c>
      <c r="F15" s="215">
        <f t="shared" si="1"/>
        <v>9.0875538492484684E-3</v>
      </c>
      <c r="G15" s="52">
        <f t="shared" si="2"/>
        <v>0.38481138045841007</v>
      </c>
      <c r="I15" s="31">
        <v>1046.7910000000002</v>
      </c>
      <c r="J15" s="141">
        <v>1485.8840000000002</v>
      </c>
      <c r="K15" s="227">
        <f t="shared" si="3"/>
        <v>1.4435121321701445E-2</v>
      </c>
      <c r="L15" s="228">
        <f t="shared" si="4"/>
        <v>1.9502491965980116E-2</v>
      </c>
      <c r="M15" s="52">
        <f t="shared" si="5"/>
        <v>0.41946577683606373</v>
      </c>
      <c r="O15" s="27">
        <f t="shared" si="6"/>
        <v>5.7606196516523127</v>
      </c>
      <c r="P15" s="143">
        <f t="shared" si="7"/>
        <v>5.9047770434865541</v>
      </c>
      <c r="Q15" s="52">
        <f t="shared" si="8"/>
        <v>2.5024632860961901E-2</v>
      </c>
    </row>
    <row r="16" spans="1:20" ht="20.100000000000001" customHeight="1" x14ac:dyDescent="0.25">
      <c r="A16" s="32"/>
      <c r="B16" s="33" t="s">
        <v>9</v>
      </c>
      <c r="C16" s="211">
        <v>1378.4099999999996</v>
      </c>
      <c r="D16" s="212">
        <v>880.9899999999999</v>
      </c>
      <c r="E16" s="218">
        <f t="shared" si="0"/>
        <v>4.977723728442583E-3</v>
      </c>
      <c r="F16" s="219">
        <f t="shared" si="1"/>
        <v>3.181534036841932E-3</v>
      </c>
      <c r="G16" s="52">
        <f t="shared" si="2"/>
        <v>-0.36086505466443208</v>
      </c>
      <c r="I16" s="211">
        <v>313.90299999999996</v>
      </c>
      <c r="J16" s="212">
        <v>287.55200000000002</v>
      </c>
      <c r="K16" s="231">
        <f t="shared" si="3"/>
        <v>4.3286844157487481E-3</v>
      </c>
      <c r="L16" s="232">
        <f t="shared" si="4"/>
        <v>3.7741711801200588E-3</v>
      </c>
      <c r="M16" s="52">
        <f t="shared" si="5"/>
        <v>-8.3946314625855584E-2</v>
      </c>
      <c r="O16" s="27">
        <f t="shared" si="6"/>
        <v>2.2772832466392443</v>
      </c>
      <c r="P16" s="143">
        <f t="shared" si="7"/>
        <v>3.263964403682222</v>
      </c>
      <c r="Q16" s="52">
        <f t="shared" si="8"/>
        <v>0.43327116137138239</v>
      </c>
    </row>
    <row r="17" spans="1:17" ht="20.100000000000001" customHeight="1" x14ac:dyDescent="0.25">
      <c r="A17" s="8" t="s">
        <v>129</v>
      </c>
      <c r="B17" s="3"/>
      <c r="C17" s="19">
        <v>642.37</v>
      </c>
      <c r="D17" s="140">
        <v>71.08</v>
      </c>
      <c r="E17" s="214">
        <f t="shared" si="0"/>
        <v>2.3197309881963007E-3</v>
      </c>
      <c r="F17" s="215">
        <f t="shared" si="1"/>
        <v>2.5669240211435379E-4</v>
      </c>
      <c r="G17" s="54">
        <f t="shared" si="2"/>
        <v>-0.88934726092438932</v>
      </c>
      <c r="I17" s="31">
        <v>218.77300000000002</v>
      </c>
      <c r="J17" s="141">
        <v>153.87900000000002</v>
      </c>
      <c r="K17" s="227">
        <f t="shared" si="3"/>
        <v>3.0168532179896371E-3</v>
      </c>
      <c r="L17" s="228">
        <f t="shared" si="4"/>
        <v>2.0196892632487152E-3</v>
      </c>
      <c r="M17" s="54">
        <f t="shared" si="5"/>
        <v>-0.29662709749374921</v>
      </c>
      <c r="O17" s="238">
        <f t="shared" si="6"/>
        <v>3.4057163317091401</v>
      </c>
      <c r="P17" s="239">
        <f t="shared" si="7"/>
        <v>21.648705683736637</v>
      </c>
      <c r="Q17" s="54">
        <f t="shared" si="8"/>
        <v>5.3565792259839657</v>
      </c>
    </row>
    <row r="18" spans="1:17" ht="20.100000000000001" customHeight="1" x14ac:dyDescent="0.25">
      <c r="A18" s="8" t="s">
        <v>10</v>
      </c>
      <c r="C18" s="19">
        <v>1741.0699999999997</v>
      </c>
      <c r="D18" s="140">
        <v>1898.6899999999994</v>
      </c>
      <c r="E18" s="214">
        <f t="shared" si="0"/>
        <v>6.2873640294829041E-3</v>
      </c>
      <c r="F18" s="215">
        <f t="shared" si="1"/>
        <v>6.8567712010481462E-3</v>
      </c>
      <c r="G18" s="52">
        <f t="shared" si="2"/>
        <v>9.053053581992665E-2</v>
      </c>
      <c r="I18" s="19">
        <v>889.42900000000009</v>
      </c>
      <c r="J18" s="140">
        <v>1152.162</v>
      </c>
      <c r="K18" s="227">
        <f t="shared" si="3"/>
        <v>1.2265118368460939E-2</v>
      </c>
      <c r="L18" s="228">
        <f t="shared" si="4"/>
        <v>1.512233131826413E-2</v>
      </c>
      <c r="M18" s="52">
        <f t="shared" si="5"/>
        <v>0.29539513553077301</v>
      </c>
      <c r="O18" s="27">
        <f t="shared" si="6"/>
        <v>5.1085194736570045</v>
      </c>
      <c r="P18" s="143">
        <f t="shared" si="7"/>
        <v>6.0681943866560655</v>
      </c>
      <c r="Q18" s="52">
        <f t="shared" si="8"/>
        <v>0.18785773802914846</v>
      </c>
    </row>
    <row r="19" spans="1:17" ht="20.100000000000001" customHeight="1" thickBot="1" x14ac:dyDescent="0.3">
      <c r="A19" s="8" t="s">
        <v>11</v>
      </c>
      <c r="B19" s="10"/>
      <c r="C19" s="21">
        <v>4751.6100000000024</v>
      </c>
      <c r="D19" s="142">
        <v>4817.7199999999993</v>
      </c>
      <c r="E19" s="220">
        <f t="shared" si="0"/>
        <v>1.715904690571389E-2</v>
      </c>
      <c r="F19" s="221">
        <f t="shared" si="1"/>
        <v>1.7398313442801974E-2</v>
      </c>
      <c r="G19" s="55">
        <f t="shared" si="2"/>
        <v>1.3913178901466431E-2</v>
      </c>
      <c r="I19" s="21">
        <v>777.30299999999977</v>
      </c>
      <c r="J19" s="142">
        <v>934.87599999999998</v>
      </c>
      <c r="K19" s="233">
        <f t="shared" si="3"/>
        <v>1.0718914385701151E-2</v>
      </c>
      <c r="L19" s="234">
        <f t="shared" si="4"/>
        <v>1.2270413894481415E-2</v>
      </c>
      <c r="M19" s="55">
        <f t="shared" si="5"/>
        <v>0.20271760175890258</v>
      </c>
      <c r="O19" s="240">
        <f t="shared" si="6"/>
        <v>1.6358728936086915</v>
      </c>
      <c r="P19" s="241">
        <f t="shared" si="7"/>
        <v>1.9404946738291142</v>
      </c>
      <c r="Q19" s="55">
        <f t="shared" si="8"/>
        <v>0.18621359973049942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276915.73</v>
      </c>
      <c r="D20" s="145">
        <f>D8+D9+D10+D13+D17+D18+D19</f>
        <v>276907.3</v>
      </c>
      <c r="E20" s="222">
        <f>E8+E9+E10+E13+E17+E18+E19</f>
        <v>1</v>
      </c>
      <c r="F20" s="223">
        <f>F8+F9+F10+F13+F17+F18+F19</f>
        <v>1</v>
      </c>
      <c r="G20" s="55">
        <f t="shared" si="2"/>
        <v>-3.0442474322397705E-5</v>
      </c>
      <c r="H20" s="1"/>
      <c r="I20" s="213">
        <f>I8+I9+I10+I13+I17+I18+I19</f>
        <v>72516.95199999999</v>
      </c>
      <c r="J20" s="226">
        <f>J8+J9+J10+J13+J17+J18+J19</f>
        <v>76189.443000000014</v>
      </c>
      <c r="K20" s="235">
        <f>K8+K9+K10+K13+K17+K18+K19</f>
        <v>1</v>
      </c>
      <c r="L20" s="236">
        <f>L8+L9+L10+L13+L17+L18+L19</f>
        <v>1</v>
      </c>
      <c r="M20" s="55">
        <f t="shared" si="5"/>
        <v>5.0643206846311246E-2</v>
      </c>
      <c r="N20" s="1"/>
      <c r="O20" s="24">
        <f t="shared" si="6"/>
        <v>2.6187371876635535</v>
      </c>
      <c r="P20" s="242">
        <f t="shared" si="7"/>
        <v>2.7514421974429712</v>
      </c>
      <c r="Q20" s="55">
        <f t="shared" si="8"/>
        <v>5.0675191998864791E-2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3" t="s">
        <v>2</v>
      </c>
      <c r="B24" s="341"/>
      <c r="C24" s="368" t="s">
        <v>1</v>
      </c>
      <c r="D24" s="369"/>
      <c r="E24" s="366" t="s">
        <v>105</v>
      </c>
      <c r="F24" s="366"/>
      <c r="G24" s="130" t="s">
        <v>0</v>
      </c>
      <c r="I24" s="370">
        <v>1000</v>
      </c>
      <c r="J24" s="369"/>
      <c r="K24" s="366" t="s">
        <v>105</v>
      </c>
      <c r="L24" s="366"/>
      <c r="M24" s="130" t="s">
        <v>0</v>
      </c>
      <c r="O24" s="376" t="s">
        <v>22</v>
      </c>
      <c r="P24" s="366"/>
      <c r="Q24" s="130" t="s">
        <v>0</v>
      </c>
    </row>
    <row r="25" spans="1:17" ht="15" customHeight="1" x14ac:dyDescent="0.25">
      <c r="A25" s="367"/>
      <c r="B25" s="342"/>
      <c r="C25" s="371" t="str">
        <f>C5</f>
        <v>jun</v>
      </c>
      <c r="D25" s="372"/>
      <c r="E25" s="373" t="str">
        <f>C5</f>
        <v>jun</v>
      </c>
      <c r="F25" s="373"/>
      <c r="G25" s="131" t="str">
        <f>G5</f>
        <v>2025 /2024</v>
      </c>
      <c r="I25" s="374" t="str">
        <f>C5</f>
        <v>jun</v>
      </c>
      <c r="J25" s="372"/>
      <c r="K25" s="362" t="str">
        <f>C5</f>
        <v>jun</v>
      </c>
      <c r="L25" s="363"/>
      <c r="M25" s="131" t="str">
        <f>G5</f>
        <v>2025 /2024</v>
      </c>
      <c r="O25" s="374" t="str">
        <f>C5</f>
        <v>jun</v>
      </c>
      <c r="P25" s="372"/>
      <c r="Q25" s="131" t="str">
        <f>G5</f>
        <v>2025 /2024</v>
      </c>
    </row>
    <row r="26" spans="1:17" ht="19.5" customHeight="1" x14ac:dyDescent="0.25">
      <c r="A26" s="367"/>
      <c r="B26" s="342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48959.840000000004</v>
      </c>
      <c r="D27" s="210">
        <f>D28+D29</f>
        <v>50923.950000000012</v>
      </c>
      <c r="E27" s="216">
        <f t="shared" ref="E27:E40" si="9">C27/$C$40</f>
        <v>0.35881452453109186</v>
      </c>
      <c r="F27" s="217">
        <f t="shared" ref="F27:F40" si="10">D27/$D$40</f>
        <v>0.40071277590735283</v>
      </c>
      <c r="G27" s="53">
        <f t="shared" ref="G27:G40" si="11">(D27-C27)/C27</f>
        <v>4.0116756917506421E-2</v>
      </c>
      <c r="I27" s="78">
        <f>I28+I29</f>
        <v>12048.807000000004</v>
      </c>
      <c r="J27" s="210">
        <f>J28+J29</f>
        <v>12654.066999999999</v>
      </c>
      <c r="K27" s="216">
        <f t="shared" ref="K27:K39" si="12">I27/$I$40</f>
        <v>0.3706646059160546</v>
      </c>
      <c r="L27" s="217">
        <f t="shared" ref="L27:L39" si="13">J27/$J$40</f>
        <v>0.38143859222353493</v>
      </c>
      <c r="M27" s="53">
        <f t="shared" ref="M27:M40" si="14">(J27-I27)/I27</f>
        <v>5.0234019019475912E-2</v>
      </c>
      <c r="O27" s="63">
        <f t="shared" ref="O27:O40" si="15">(I27/C27)*10</f>
        <v>2.4609571845006037</v>
      </c>
      <c r="P27" s="237">
        <f t="shared" ref="P27:P40" si="16">(J27/D27)*10</f>
        <v>2.484895024836054</v>
      </c>
      <c r="Q27" s="53">
        <f t="shared" ref="Q27:Q40" si="17">(P27-O27)/O27</f>
        <v>9.727044617522617E-3</v>
      </c>
    </row>
    <row r="28" spans="1:17" ht="20.100000000000001" customHeight="1" x14ac:dyDescent="0.25">
      <c r="A28" s="8" t="s">
        <v>4</v>
      </c>
      <c r="C28" s="19">
        <v>25555.450000000004</v>
      </c>
      <c r="D28" s="140">
        <v>27462.110000000004</v>
      </c>
      <c r="E28" s="214">
        <f t="shared" si="9"/>
        <v>0.18728955488678256</v>
      </c>
      <c r="F28" s="215">
        <f t="shared" si="10"/>
        <v>0.21609514443347524</v>
      </c>
      <c r="G28" s="52">
        <f t="shared" si="11"/>
        <v>7.4608742949155635E-2</v>
      </c>
      <c r="I28" s="19">
        <v>6600.4170000000013</v>
      </c>
      <c r="J28" s="140">
        <v>7277.7159999999985</v>
      </c>
      <c r="K28" s="214">
        <f t="shared" si="12"/>
        <v>0.20305254837152151</v>
      </c>
      <c r="L28" s="215">
        <f t="shared" si="13"/>
        <v>0.21937624841426046</v>
      </c>
      <c r="M28" s="52">
        <f t="shared" si="14"/>
        <v>0.10261457723049879</v>
      </c>
      <c r="O28" s="27">
        <f t="shared" si="15"/>
        <v>2.5827825375800466</v>
      </c>
      <c r="P28" s="143">
        <f t="shared" si="16"/>
        <v>2.6500935288657708</v>
      </c>
      <c r="Q28" s="52">
        <f t="shared" si="17"/>
        <v>2.6061424183544148E-2</v>
      </c>
    </row>
    <row r="29" spans="1:17" ht="20.100000000000001" customHeight="1" x14ac:dyDescent="0.25">
      <c r="A29" s="8" t="s">
        <v>5</v>
      </c>
      <c r="C29" s="19">
        <v>23404.39</v>
      </c>
      <c r="D29" s="140">
        <v>23461.840000000004</v>
      </c>
      <c r="E29" s="214">
        <f t="shared" si="9"/>
        <v>0.1715249696443093</v>
      </c>
      <c r="F29" s="215">
        <f t="shared" si="10"/>
        <v>0.18461763147387755</v>
      </c>
      <c r="G29" s="52">
        <f t="shared" si="11"/>
        <v>2.4546676926851915E-3</v>
      </c>
      <c r="I29" s="19">
        <v>5448.3900000000021</v>
      </c>
      <c r="J29" s="140">
        <v>5376.3509999999997</v>
      </c>
      <c r="K29" s="214">
        <f t="shared" si="12"/>
        <v>0.16761205754453307</v>
      </c>
      <c r="L29" s="215">
        <f t="shared" si="13"/>
        <v>0.16206234380927448</v>
      </c>
      <c r="M29" s="52">
        <f t="shared" si="14"/>
        <v>-1.3222071107244977E-2</v>
      </c>
      <c r="O29" s="27">
        <f t="shared" si="15"/>
        <v>2.327935058337347</v>
      </c>
      <c r="P29" s="143">
        <f t="shared" si="16"/>
        <v>2.2915299908276583</v>
      </c>
      <c r="Q29" s="52">
        <f t="shared" si="17"/>
        <v>-1.5638351842894579E-2</v>
      </c>
    </row>
    <row r="30" spans="1:17" ht="20.100000000000001" customHeight="1" x14ac:dyDescent="0.25">
      <c r="A30" s="23" t="s">
        <v>38</v>
      </c>
      <c r="B30" s="15"/>
      <c r="C30" s="78">
        <f>C31+C32</f>
        <v>51213.609999999986</v>
      </c>
      <c r="D30" s="210">
        <f>D31+D32</f>
        <v>40711.240000000005</v>
      </c>
      <c r="E30" s="216">
        <f t="shared" si="9"/>
        <v>0.37533184588983065</v>
      </c>
      <c r="F30" s="217">
        <f t="shared" si="10"/>
        <v>0.32035052251505347</v>
      </c>
      <c r="G30" s="53">
        <f t="shared" si="11"/>
        <v>-0.20506990231698144</v>
      </c>
      <c r="I30" s="78">
        <f>I31+I32</f>
        <v>5951.4889999999996</v>
      </c>
      <c r="J30" s="210">
        <f>J31+J32</f>
        <v>5388.6920000000018</v>
      </c>
      <c r="K30" s="216">
        <f t="shared" si="12"/>
        <v>0.18308919088825418</v>
      </c>
      <c r="L30" s="217">
        <f t="shared" si="13"/>
        <v>0.16243434544848118</v>
      </c>
      <c r="M30" s="53">
        <f t="shared" si="14"/>
        <v>-9.4564066236196995E-2</v>
      </c>
      <c r="O30" s="63">
        <f t="shared" si="15"/>
        <v>1.1620912878432124</v>
      </c>
      <c r="P30" s="237">
        <f t="shared" si="16"/>
        <v>1.3236374033313654</v>
      </c>
      <c r="Q30" s="53">
        <f t="shared" si="17"/>
        <v>0.13901327475569938</v>
      </c>
    </row>
    <row r="31" spans="1:17" ht="20.100000000000001" customHeight="1" x14ac:dyDescent="0.25">
      <c r="A31" s="8"/>
      <c r="B31" t="s">
        <v>6</v>
      </c>
      <c r="C31" s="31">
        <v>50438.709999999985</v>
      </c>
      <c r="D31" s="141">
        <v>39413.390000000007</v>
      </c>
      <c r="E31" s="214">
        <f t="shared" si="9"/>
        <v>0.36965279597751183</v>
      </c>
      <c r="F31" s="215">
        <f t="shared" si="10"/>
        <v>0.31013793931576594</v>
      </c>
      <c r="G31" s="52">
        <f t="shared" si="11"/>
        <v>-0.21858846112440189</v>
      </c>
      <c r="I31" s="31">
        <v>5784.8949999999995</v>
      </c>
      <c r="J31" s="141">
        <v>5122.5300000000016</v>
      </c>
      <c r="K31" s="214">
        <f t="shared" si="12"/>
        <v>0.17796416072070487</v>
      </c>
      <c r="L31" s="215">
        <f t="shared" si="13"/>
        <v>0.15441127598129717</v>
      </c>
      <c r="M31" s="52">
        <f t="shared" si="14"/>
        <v>-0.11449905313752419</v>
      </c>
      <c r="O31" s="27">
        <f t="shared" si="15"/>
        <v>1.1469157319844225</v>
      </c>
      <c r="P31" s="143">
        <f t="shared" si="16"/>
        <v>1.2996928201304179</v>
      </c>
      <c r="Q31" s="52">
        <f t="shared" si="17"/>
        <v>0.13320689906455163</v>
      </c>
    </row>
    <row r="32" spans="1:17" ht="20.100000000000001" customHeight="1" x14ac:dyDescent="0.25">
      <c r="A32" s="8"/>
      <c r="B32" t="s">
        <v>39</v>
      </c>
      <c r="C32" s="31">
        <v>774.90000000000009</v>
      </c>
      <c r="D32" s="141">
        <v>1297.8499999999999</v>
      </c>
      <c r="E32" s="218">
        <f t="shared" si="9"/>
        <v>5.6790499123188128E-3</v>
      </c>
      <c r="F32" s="219">
        <f t="shared" si="10"/>
        <v>1.021258319928752E-2</v>
      </c>
      <c r="G32" s="52">
        <f t="shared" si="11"/>
        <v>0.67486127242224769</v>
      </c>
      <c r="I32" s="31">
        <v>166.59399999999999</v>
      </c>
      <c r="J32" s="141">
        <v>266.16199999999992</v>
      </c>
      <c r="K32" s="218">
        <f t="shared" si="12"/>
        <v>5.1250301675493E-3</v>
      </c>
      <c r="L32" s="219">
        <f t="shared" si="13"/>
        <v>8.0230694671839884E-3</v>
      </c>
      <c r="M32" s="52">
        <f t="shared" si="14"/>
        <v>0.59766858350240659</v>
      </c>
      <c r="O32" s="27">
        <f t="shared" si="15"/>
        <v>2.1498774035359398</v>
      </c>
      <c r="P32" s="143">
        <f t="shared" si="16"/>
        <v>2.0507916939553872</v>
      </c>
      <c r="Q32" s="52">
        <f t="shared" si="17"/>
        <v>-4.6089004618395768E-2</v>
      </c>
    </row>
    <row r="33" spans="1:17" ht="20.100000000000001" customHeight="1" x14ac:dyDescent="0.25">
      <c r="A33" s="23" t="s">
        <v>128</v>
      </c>
      <c r="B33" s="15"/>
      <c r="C33" s="310">
        <f>SUM(C34:C36)</f>
        <v>30975.239999999994</v>
      </c>
      <c r="D33" s="309">
        <f>SUM(D34:D36)</f>
        <v>31407.550000000003</v>
      </c>
      <c r="E33" s="216">
        <f t="shared" si="9"/>
        <v>0.22700985160156684</v>
      </c>
      <c r="F33" s="217">
        <f t="shared" si="10"/>
        <v>0.2471412085069791</v>
      </c>
      <c r="G33" s="53">
        <f t="shared" si="11"/>
        <v>1.3956631167345553E-2</v>
      </c>
      <c r="I33" s="78">
        <f>SUM(I34:I36)</f>
        <v>13612.011999999997</v>
      </c>
      <c r="J33" s="210">
        <f>SUM(J34:J36)</f>
        <v>14340.254999999999</v>
      </c>
      <c r="K33" s="216">
        <f t="shared" si="12"/>
        <v>0.41875440976891765</v>
      </c>
      <c r="L33" s="217">
        <f t="shared" si="13"/>
        <v>0.43226629662435867</v>
      </c>
      <c r="M33" s="53">
        <f t="shared" si="14"/>
        <v>5.3500026300300235E-2</v>
      </c>
      <c r="O33" s="63">
        <f t="shared" si="15"/>
        <v>4.3944815278267413</v>
      </c>
      <c r="P33" s="237">
        <f t="shared" si="16"/>
        <v>4.5658623483843845</v>
      </c>
      <c r="Q33" s="53">
        <f t="shared" si="17"/>
        <v>3.8999099091081714E-2</v>
      </c>
    </row>
    <row r="34" spans="1:17" ht="20.100000000000001" customHeight="1" x14ac:dyDescent="0.25">
      <c r="A34" s="8"/>
      <c r="B34" s="3" t="s">
        <v>7</v>
      </c>
      <c r="C34" s="31">
        <v>28266.169999999995</v>
      </c>
      <c r="D34" s="141">
        <v>29182.890000000003</v>
      </c>
      <c r="E34" s="214">
        <f t="shared" si="9"/>
        <v>0.20715574946456139</v>
      </c>
      <c r="F34" s="215">
        <f t="shared" si="10"/>
        <v>0.22963569913368712</v>
      </c>
      <c r="G34" s="52">
        <f t="shared" si="11"/>
        <v>3.2431701924951581E-2</v>
      </c>
      <c r="I34" s="31">
        <v>12724.414999999997</v>
      </c>
      <c r="J34" s="141">
        <v>13372.478999999999</v>
      </c>
      <c r="K34" s="214">
        <f t="shared" si="12"/>
        <v>0.39144873608543412</v>
      </c>
      <c r="L34" s="215">
        <f t="shared" si="13"/>
        <v>0.40309408542714248</v>
      </c>
      <c r="M34" s="52">
        <f t="shared" si="14"/>
        <v>5.0930750058057854E-2</v>
      </c>
      <c r="O34" s="27">
        <f t="shared" si="15"/>
        <v>4.5016410076073274</v>
      </c>
      <c r="P34" s="143">
        <f t="shared" si="16"/>
        <v>4.5823011360423855</v>
      </c>
      <c r="Q34" s="52">
        <f t="shared" si="17"/>
        <v>1.7917938880232891E-2</v>
      </c>
    </row>
    <row r="35" spans="1:17" ht="20.100000000000001" customHeight="1" x14ac:dyDescent="0.25">
      <c r="A35" s="8"/>
      <c r="B35" s="3" t="s">
        <v>8</v>
      </c>
      <c r="C35" s="31">
        <v>1374.4300000000003</v>
      </c>
      <c r="D35" s="141">
        <v>1532.69</v>
      </c>
      <c r="E35" s="214">
        <f t="shared" si="9"/>
        <v>1.0072856589222282E-2</v>
      </c>
      <c r="F35" s="215">
        <f t="shared" si="10"/>
        <v>1.2060503250542044E-2</v>
      </c>
      <c r="G35" s="52">
        <f t="shared" si="11"/>
        <v>0.1151459150338684</v>
      </c>
      <c r="I35" s="31">
        <v>632.22599999999977</v>
      </c>
      <c r="J35" s="141">
        <v>793.43000000000006</v>
      </c>
      <c r="K35" s="214">
        <f t="shared" si="12"/>
        <v>1.9449543937410847E-2</v>
      </c>
      <c r="L35" s="215">
        <f t="shared" si="13"/>
        <v>2.3916802576430123E-2</v>
      </c>
      <c r="M35" s="52">
        <f t="shared" si="14"/>
        <v>0.25497844125360292</v>
      </c>
      <c r="O35" s="27">
        <f t="shared" si="15"/>
        <v>4.5999141462278885</v>
      </c>
      <c r="P35" s="143">
        <f t="shared" si="16"/>
        <v>5.1767154480031845</v>
      </c>
      <c r="Q35" s="52">
        <f t="shared" si="17"/>
        <v>0.12539392767760588</v>
      </c>
    </row>
    <row r="36" spans="1:17" ht="20.100000000000001" customHeight="1" x14ac:dyDescent="0.25">
      <c r="A36" s="32"/>
      <c r="B36" s="33" t="s">
        <v>9</v>
      </c>
      <c r="C36" s="211">
        <v>1334.6399999999999</v>
      </c>
      <c r="D36" s="212">
        <v>691.9699999999998</v>
      </c>
      <c r="E36" s="218">
        <f t="shared" si="9"/>
        <v>9.7812455477831704E-3</v>
      </c>
      <c r="F36" s="219">
        <f t="shared" si="10"/>
        <v>5.4450061227499201E-3</v>
      </c>
      <c r="G36" s="323">
        <f t="shared" si="11"/>
        <v>-0.48153060001198833</v>
      </c>
      <c r="I36" s="211">
        <v>255.37099999999998</v>
      </c>
      <c r="J36" s="212">
        <v>174.346</v>
      </c>
      <c r="K36" s="218">
        <f t="shared" si="12"/>
        <v>7.856129746072681E-3</v>
      </c>
      <c r="L36" s="219">
        <f t="shared" si="13"/>
        <v>5.2554086207860628E-3</v>
      </c>
      <c r="M36" s="323">
        <f t="shared" si="14"/>
        <v>-0.31728348167959552</v>
      </c>
      <c r="O36" s="324">
        <f t="shared" si="15"/>
        <v>1.9134073607864295</v>
      </c>
      <c r="P36" s="325">
        <f t="shared" si="16"/>
        <v>2.5195600965359777</v>
      </c>
      <c r="Q36" s="323">
        <f t="shared" si="17"/>
        <v>0.31679230893123217</v>
      </c>
    </row>
    <row r="37" spans="1:17" ht="20.100000000000001" customHeight="1" x14ac:dyDescent="0.25">
      <c r="A37" s="8" t="s">
        <v>129</v>
      </c>
      <c r="B37" s="3"/>
      <c r="C37" s="19">
        <v>500.23</v>
      </c>
      <c r="D37" s="140">
        <v>5.0999999999999996</v>
      </c>
      <c r="E37" s="214">
        <f t="shared" si="9"/>
        <v>3.6660616049028773E-3</v>
      </c>
      <c r="F37" s="215">
        <f t="shared" si="10"/>
        <v>4.0131120172875414E-5</v>
      </c>
      <c r="G37" s="52">
        <f t="shared" si="11"/>
        <v>-0.98980468984267234</v>
      </c>
      <c r="I37" s="19">
        <v>119.04600000000001</v>
      </c>
      <c r="J37" s="140">
        <v>1.345</v>
      </c>
      <c r="K37" s="214">
        <f t="shared" si="12"/>
        <v>3.6622828032586647E-3</v>
      </c>
      <c r="L37" s="215">
        <f t="shared" si="13"/>
        <v>4.0543084412359645E-5</v>
      </c>
      <c r="M37" s="52">
        <f t="shared" si="14"/>
        <v>-0.98870184634511027</v>
      </c>
      <c r="O37" s="27">
        <f t="shared" ref="O37:O38" si="18">(I37/C37)*10</f>
        <v>2.3798252803710294</v>
      </c>
      <c r="P37" s="143">
        <f t="shared" ref="P37:P38" si="19">(J37/D37)*10</f>
        <v>2.6372549019607843</v>
      </c>
      <c r="Q37" s="52">
        <f t="shared" ref="Q37:Q38" si="20">(P37-O37)/O37</f>
        <v>0.10817164760499563</v>
      </c>
    </row>
    <row r="38" spans="1:17" ht="20.100000000000001" customHeight="1" x14ac:dyDescent="0.25">
      <c r="A38" s="8" t="s">
        <v>10</v>
      </c>
      <c r="C38" s="19">
        <v>799.93000000000006</v>
      </c>
      <c r="D38" s="140">
        <v>770.6099999999999</v>
      </c>
      <c r="E38" s="214">
        <f t="shared" si="9"/>
        <v>5.8624885744756588E-3</v>
      </c>
      <c r="F38" s="215">
        <f t="shared" si="10"/>
        <v>6.0638122581214747E-3</v>
      </c>
      <c r="G38" s="52">
        <f t="shared" si="11"/>
        <v>-3.6653207155626318E-2</v>
      </c>
      <c r="I38" s="19">
        <v>180.27499999999998</v>
      </c>
      <c r="J38" s="140">
        <v>203.01100000000002</v>
      </c>
      <c r="K38" s="214">
        <f t="shared" si="12"/>
        <v>5.5459068961364148E-3</v>
      </c>
      <c r="L38" s="215">
        <f t="shared" si="13"/>
        <v>6.1194736874628586E-3</v>
      </c>
      <c r="M38" s="52">
        <f t="shared" si="14"/>
        <v>0.12611843017612009</v>
      </c>
      <c r="O38" s="27">
        <f t="shared" si="18"/>
        <v>2.2536346930356403</v>
      </c>
      <c r="P38" s="143">
        <f t="shared" si="19"/>
        <v>2.6344194858618502</v>
      </c>
      <c r="Q38" s="52">
        <f t="shared" si="20"/>
        <v>0.16896473683287758</v>
      </c>
    </row>
    <row r="39" spans="1:17" ht="20.100000000000001" customHeight="1" thickBot="1" x14ac:dyDescent="0.3">
      <c r="A39" s="8" t="s">
        <v>11</v>
      </c>
      <c r="B39" s="10"/>
      <c r="C39" s="21">
        <v>4000.0299999999988</v>
      </c>
      <c r="D39" s="142">
        <v>3264.9700000000007</v>
      </c>
      <c r="E39" s="220">
        <f t="shared" si="9"/>
        <v>2.931522779813216E-2</v>
      </c>
      <c r="F39" s="221">
        <f t="shared" si="10"/>
        <v>2.5691549692320209E-2</v>
      </c>
      <c r="G39" s="55">
        <f t="shared" si="11"/>
        <v>-0.18376362177283628</v>
      </c>
      <c r="I39" s="21">
        <v>594.32600000000002</v>
      </c>
      <c r="J39" s="142">
        <v>587.21499999999992</v>
      </c>
      <c r="K39" s="220">
        <f t="shared" si="12"/>
        <v>1.828360372737857E-2</v>
      </c>
      <c r="L39" s="221">
        <f t="shared" si="13"/>
        <v>1.7700748931750009E-2</v>
      </c>
      <c r="M39" s="55">
        <f t="shared" si="14"/>
        <v>-1.1964813923671694E-2</v>
      </c>
      <c r="O39" s="240">
        <f t="shared" si="15"/>
        <v>1.4858038564710769</v>
      </c>
      <c r="P39" s="241">
        <f t="shared" si="16"/>
        <v>1.7985310737924078</v>
      </c>
      <c r="Q39" s="55">
        <f t="shared" si="17"/>
        <v>0.21047678397072361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136448.87999999998</v>
      </c>
      <c r="D40" s="226">
        <f>D28+D29+D30+D33+D37+D38+D39</f>
        <v>127083.42000000003</v>
      </c>
      <c r="E40" s="222">
        <f t="shared" si="9"/>
        <v>1</v>
      </c>
      <c r="F40" s="223">
        <f t="shared" si="10"/>
        <v>1</v>
      </c>
      <c r="G40" s="55">
        <f t="shared" si="11"/>
        <v>-6.8637133555071686E-2</v>
      </c>
      <c r="H40" s="1"/>
      <c r="I40" s="213">
        <f>I28+I29+I30+I33+I37+I38+I39</f>
        <v>32505.954999999998</v>
      </c>
      <c r="J40" s="226">
        <f>J28+J29+J30+J33+J37+J38+J39</f>
        <v>33174.584999999999</v>
      </c>
      <c r="K40" s="222">
        <f>K28+K29+K30+K33+K37+K38+K39</f>
        <v>1</v>
      </c>
      <c r="L40" s="223">
        <f>L28+L29+L30+L33+L37+L38+L39</f>
        <v>1.0000000000000002</v>
      </c>
      <c r="M40" s="55">
        <f t="shared" si="14"/>
        <v>2.0569461810920522E-2</v>
      </c>
      <c r="N40" s="1"/>
      <c r="O40" s="24">
        <f t="shared" si="15"/>
        <v>2.3822808219459186</v>
      </c>
      <c r="P40" s="242">
        <f t="shared" si="16"/>
        <v>2.6104573672946474</v>
      </c>
      <c r="Q40" s="55">
        <f t="shared" si="17"/>
        <v>9.5780708658162017E-2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3" t="s">
        <v>15</v>
      </c>
      <c r="B44" s="341"/>
      <c r="C44" s="368" t="s">
        <v>1</v>
      </c>
      <c r="D44" s="369"/>
      <c r="E44" s="366" t="s">
        <v>105</v>
      </c>
      <c r="F44" s="366"/>
      <c r="G44" s="130" t="s">
        <v>0</v>
      </c>
      <c r="I44" s="370">
        <v>1000</v>
      </c>
      <c r="J44" s="369"/>
      <c r="K44" s="366" t="s">
        <v>105</v>
      </c>
      <c r="L44" s="366"/>
      <c r="M44" s="130" t="s">
        <v>0</v>
      </c>
      <c r="O44" s="376" t="s">
        <v>22</v>
      </c>
      <c r="P44" s="366"/>
      <c r="Q44" s="130" t="s">
        <v>0</v>
      </c>
    </row>
    <row r="45" spans="1:17" ht="15" customHeight="1" x14ac:dyDescent="0.25">
      <c r="A45" s="367"/>
      <c r="B45" s="342"/>
      <c r="C45" s="371" t="str">
        <f>C5</f>
        <v>jun</v>
      </c>
      <c r="D45" s="372"/>
      <c r="E45" s="373" t="str">
        <f>C25</f>
        <v>jun</v>
      </c>
      <c r="F45" s="373"/>
      <c r="G45" s="131" t="str">
        <f>G25</f>
        <v>2025 /2024</v>
      </c>
      <c r="I45" s="374" t="str">
        <f>C5</f>
        <v>jun</v>
      </c>
      <c r="J45" s="372"/>
      <c r="K45" s="362" t="str">
        <f>C25</f>
        <v>jun</v>
      </c>
      <c r="L45" s="363"/>
      <c r="M45" s="131" t="str">
        <f>G45</f>
        <v>2025 /2024</v>
      </c>
      <c r="O45" s="374" t="str">
        <f>C5</f>
        <v>jun</v>
      </c>
      <c r="P45" s="372"/>
      <c r="Q45" s="131" t="str">
        <f>Q25</f>
        <v>2025 /2024</v>
      </c>
    </row>
    <row r="46" spans="1:17" ht="15.75" customHeight="1" x14ac:dyDescent="0.25">
      <c r="A46" s="367"/>
      <c r="B46" s="342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70586.900000000023</v>
      </c>
      <c r="D47" s="210">
        <f>D48+D49</f>
        <v>85088.1</v>
      </c>
      <c r="E47" s="216">
        <f t="shared" ref="E47:E59" si="21">C47/$C$60</f>
        <v>0.50251643003313595</v>
      </c>
      <c r="F47" s="217">
        <f t="shared" ref="F47:F59" si="22">D47/$D$60</f>
        <v>0.56792081475930278</v>
      </c>
      <c r="G47" s="53">
        <f t="shared" ref="G47:G60" si="23">(D47-C47)/C47</f>
        <v>0.20543755286037463</v>
      </c>
      <c r="H47"/>
      <c r="I47" s="78">
        <f>I48+I49</f>
        <v>24143.402000000002</v>
      </c>
      <c r="J47" s="210">
        <f>J48+J49</f>
        <v>26442.12200000001</v>
      </c>
      <c r="K47" s="216">
        <f t="shared" ref="K47:K59" si="24">I47/$I$60</f>
        <v>0.60341915498881471</v>
      </c>
      <c r="L47" s="217">
        <f t="shared" ref="L47:L59" si="25">J47/$J$60</f>
        <v>0.61472066233486133</v>
      </c>
      <c r="M47" s="53">
        <f t="shared" ref="M47:M60" si="26">(J47-I47)/I47</f>
        <v>9.5211105709129482E-2</v>
      </c>
      <c r="N47"/>
      <c r="O47" s="63">
        <f t="shared" ref="O47:O60" si="27">(I47/C47)*10</f>
        <v>3.4203799855213917</v>
      </c>
      <c r="P47" s="237">
        <f t="shared" ref="P47:P60" si="28">(J47/D47)*10</f>
        <v>3.1076169288067317</v>
      </c>
      <c r="Q47" s="53">
        <f t="shared" ref="Q47:Q60" si="29">(P47-O47)/O47</f>
        <v>-9.1441026446944143E-2</v>
      </c>
    </row>
    <row r="48" spans="1:17" ht="20.100000000000001" customHeight="1" x14ac:dyDescent="0.25">
      <c r="A48" s="8" t="s">
        <v>4</v>
      </c>
      <c r="C48" s="19">
        <v>35221.980000000018</v>
      </c>
      <c r="D48" s="140">
        <v>46011.76999999999</v>
      </c>
      <c r="E48" s="214">
        <f t="shared" si="21"/>
        <v>0.25074941169393355</v>
      </c>
      <c r="F48" s="215">
        <f t="shared" si="22"/>
        <v>0.30710571639180606</v>
      </c>
      <c r="G48" s="52">
        <f t="shared" si="23"/>
        <v>0.30633683853093913</v>
      </c>
      <c r="I48" s="19">
        <v>14297.82</v>
      </c>
      <c r="J48" s="140">
        <v>16201.335000000008</v>
      </c>
      <c r="K48" s="214">
        <f t="shared" si="24"/>
        <v>0.35734725630556013</v>
      </c>
      <c r="L48" s="215">
        <f t="shared" si="25"/>
        <v>0.37664508854126655</v>
      </c>
      <c r="M48" s="52">
        <f t="shared" si="26"/>
        <v>0.13313323289844245</v>
      </c>
      <c r="O48" s="27">
        <f t="shared" si="27"/>
        <v>4.0593458970790373</v>
      </c>
      <c r="P48" s="143">
        <f t="shared" si="28"/>
        <v>3.5211283982337589</v>
      </c>
      <c r="Q48" s="52">
        <f t="shared" si="29"/>
        <v>-0.1325872474263799</v>
      </c>
    </row>
    <row r="49" spans="1:17" ht="20.100000000000001" customHeight="1" x14ac:dyDescent="0.25">
      <c r="A49" s="8" t="s">
        <v>5</v>
      </c>
      <c r="C49" s="19">
        <v>35364.920000000006</v>
      </c>
      <c r="D49" s="140">
        <v>39076.330000000016</v>
      </c>
      <c r="E49" s="214">
        <f t="shared" si="21"/>
        <v>0.25176701833920245</v>
      </c>
      <c r="F49" s="215">
        <f t="shared" si="22"/>
        <v>0.26081509836749667</v>
      </c>
      <c r="G49" s="52">
        <f t="shared" si="23"/>
        <v>0.104946087818098</v>
      </c>
      <c r="I49" s="19">
        <v>9845.5820000000022</v>
      </c>
      <c r="J49" s="140">
        <v>10240.787000000002</v>
      </c>
      <c r="K49" s="214">
        <f t="shared" si="24"/>
        <v>0.24607189868325455</v>
      </c>
      <c r="L49" s="215">
        <f t="shared" si="25"/>
        <v>0.23807557379359481</v>
      </c>
      <c r="M49" s="52">
        <f t="shared" si="26"/>
        <v>4.014033908813109E-2</v>
      </c>
      <c r="O49" s="27">
        <f t="shared" si="27"/>
        <v>2.7839966837193471</v>
      </c>
      <c r="P49" s="143">
        <f t="shared" si="28"/>
        <v>2.6207136135865361</v>
      </c>
      <c r="Q49" s="52">
        <f t="shared" si="29"/>
        <v>-5.8650597929114277E-2</v>
      </c>
    </row>
    <row r="50" spans="1:17" ht="20.100000000000001" customHeight="1" x14ac:dyDescent="0.25">
      <c r="A50" s="23" t="s">
        <v>38</v>
      </c>
      <c r="B50" s="15"/>
      <c r="C50" s="78">
        <f>C51+C52</f>
        <v>60919.499999999993</v>
      </c>
      <c r="D50" s="210">
        <f>D51+D52</f>
        <v>51724.519999999982</v>
      </c>
      <c r="E50" s="216">
        <f t="shared" si="21"/>
        <v>0.43369307420220482</v>
      </c>
      <c r="F50" s="217">
        <f t="shared" si="22"/>
        <v>0.34523548582508995</v>
      </c>
      <c r="G50" s="53">
        <f t="shared" si="23"/>
        <v>-0.1509365638260329</v>
      </c>
      <c r="I50" s="78">
        <f>I51+I52</f>
        <v>7959.6039999999985</v>
      </c>
      <c r="J50" s="210">
        <f>J51+J52</f>
        <v>6773.8639999999978</v>
      </c>
      <c r="K50" s="216">
        <f t="shared" si="24"/>
        <v>0.19893540768304269</v>
      </c>
      <c r="L50" s="217">
        <f t="shared" si="25"/>
        <v>0.15747730702726015</v>
      </c>
      <c r="M50" s="53">
        <f t="shared" si="26"/>
        <v>-0.14896972261434124</v>
      </c>
      <c r="O50" s="63">
        <f t="shared" si="27"/>
        <v>1.3065773684944884</v>
      </c>
      <c r="P50" s="237">
        <f t="shared" si="28"/>
        <v>1.3096040330582093</v>
      </c>
      <c r="Q50" s="53">
        <f t="shared" si="29"/>
        <v>2.3164832306933406E-3</v>
      </c>
    </row>
    <row r="51" spans="1:17" ht="20.100000000000001" customHeight="1" x14ac:dyDescent="0.25">
      <c r="A51" s="8"/>
      <c r="B51" t="s">
        <v>6</v>
      </c>
      <c r="C51" s="31">
        <v>59715.679999999993</v>
      </c>
      <c r="D51" s="141">
        <v>50344.279999999984</v>
      </c>
      <c r="E51" s="214">
        <f t="shared" si="21"/>
        <v>0.42512293825909797</v>
      </c>
      <c r="F51" s="215">
        <f t="shared" si="22"/>
        <v>0.33602306921967301</v>
      </c>
      <c r="G51" s="52">
        <f t="shared" si="23"/>
        <v>-0.15693365628592038</v>
      </c>
      <c r="I51" s="31">
        <v>7593.5069999999987</v>
      </c>
      <c r="J51" s="141">
        <v>6438.5579999999982</v>
      </c>
      <c r="K51" s="214">
        <f t="shared" si="24"/>
        <v>0.1897854982219013</v>
      </c>
      <c r="L51" s="215">
        <f t="shared" si="25"/>
        <v>0.1496821865598161</v>
      </c>
      <c r="M51" s="52">
        <f t="shared" si="26"/>
        <v>-0.15209691648404364</v>
      </c>
      <c r="O51" s="27">
        <f t="shared" si="27"/>
        <v>1.2716102370432689</v>
      </c>
      <c r="P51" s="143">
        <f t="shared" si="28"/>
        <v>1.2789055678222037</v>
      </c>
      <c r="Q51" s="52">
        <f t="shared" si="29"/>
        <v>5.7370808809291624E-3</v>
      </c>
    </row>
    <row r="52" spans="1:17" ht="20.100000000000001" customHeight="1" x14ac:dyDescent="0.25">
      <c r="A52" s="8"/>
      <c r="B52" t="s">
        <v>39</v>
      </c>
      <c r="C52" s="31">
        <v>1203.8200000000004</v>
      </c>
      <c r="D52" s="141">
        <v>1380.2399999999998</v>
      </c>
      <c r="E52" s="218">
        <f t="shared" si="21"/>
        <v>8.5701359431068613E-3</v>
      </c>
      <c r="F52" s="219">
        <f t="shared" si="22"/>
        <v>9.2124166054169711E-3</v>
      </c>
      <c r="G52" s="52">
        <f t="shared" si="23"/>
        <v>0.14655014869332569</v>
      </c>
      <c r="I52" s="31">
        <v>366.09699999999992</v>
      </c>
      <c r="J52" s="141">
        <v>335.30600000000004</v>
      </c>
      <c r="K52" s="218">
        <f t="shared" si="24"/>
        <v>9.1499094611413936E-3</v>
      </c>
      <c r="L52" s="219">
        <f t="shared" si="25"/>
        <v>7.7951204674440644E-3</v>
      </c>
      <c r="M52" s="52">
        <f t="shared" si="26"/>
        <v>-8.4106124879471528E-2</v>
      </c>
      <c r="O52" s="27">
        <f t="shared" si="27"/>
        <v>3.0411274110747439</v>
      </c>
      <c r="P52" s="143">
        <f t="shared" si="28"/>
        <v>2.4293311308178294</v>
      </c>
      <c r="Q52" s="52">
        <f t="shared" si="29"/>
        <v>-0.2011741691679744</v>
      </c>
    </row>
    <row r="53" spans="1:17" ht="20.100000000000001" customHeight="1" x14ac:dyDescent="0.25">
      <c r="A53" s="23" t="s">
        <v>128</v>
      </c>
      <c r="B53" s="15"/>
      <c r="C53" s="78">
        <f>SUM(C54:C56)</f>
        <v>7125.5900000000029</v>
      </c>
      <c r="D53" s="210">
        <f>SUM(D54:D56)</f>
        <v>10264.449999999999</v>
      </c>
      <c r="E53" s="216">
        <f t="shared" si="21"/>
        <v>5.0727911959298592E-2</v>
      </c>
      <c r="F53" s="217">
        <f t="shared" si="22"/>
        <v>6.8510106666574103E-2</v>
      </c>
      <c r="G53" s="53">
        <f t="shared" si="23"/>
        <v>0.44050527745772555</v>
      </c>
      <c r="I53" s="78">
        <f>SUM(I54:I56)</f>
        <v>6916.1330000000007</v>
      </c>
      <c r="J53" s="210">
        <f>SUM(J54:J56)</f>
        <v>8349.5260000000017</v>
      </c>
      <c r="K53" s="216">
        <f t="shared" si="24"/>
        <v>0.17285580261846512</v>
      </c>
      <c r="L53" s="217">
        <f t="shared" si="25"/>
        <v>0.1941079521871257</v>
      </c>
      <c r="M53" s="53">
        <f t="shared" si="26"/>
        <v>0.20725353315212428</v>
      </c>
      <c r="O53" s="63">
        <f t="shared" si="27"/>
        <v>9.7060496043134652</v>
      </c>
      <c r="P53" s="237">
        <f t="shared" si="28"/>
        <v>8.1344114881946936</v>
      </c>
      <c r="Q53" s="53">
        <f t="shared" si="29"/>
        <v>-0.1619235610974335</v>
      </c>
    </row>
    <row r="54" spans="1:17" ht="20.100000000000001" customHeight="1" x14ac:dyDescent="0.25">
      <c r="A54" s="8"/>
      <c r="B54" s="3" t="s">
        <v>7</v>
      </c>
      <c r="C54" s="31">
        <v>6639.1000000000022</v>
      </c>
      <c r="D54" s="141">
        <v>9091.7099999999991</v>
      </c>
      <c r="E54" s="214">
        <f t="shared" si="21"/>
        <v>4.7264532521374261E-2</v>
      </c>
      <c r="F54" s="215">
        <f t="shared" si="22"/>
        <v>6.0682649521558239E-2</v>
      </c>
      <c r="G54" s="52">
        <f t="shared" si="23"/>
        <v>0.36941904776249734</v>
      </c>
      <c r="I54" s="31">
        <v>6443.036000000001</v>
      </c>
      <c r="J54" s="141">
        <v>7543.8660000000009</v>
      </c>
      <c r="K54" s="214">
        <f t="shared" si="24"/>
        <v>0.16103162837956775</v>
      </c>
      <c r="L54" s="215">
        <f t="shared" si="25"/>
        <v>0.1753781449191347</v>
      </c>
      <c r="M54" s="52">
        <f t="shared" si="26"/>
        <v>0.17085578910314947</v>
      </c>
      <c r="O54" s="27">
        <f t="shared" si="27"/>
        <v>9.7046828636411533</v>
      </c>
      <c r="P54" s="143">
        <f t="shared" si="28"/>
        <v>8.2975215883480686</v>
      </c>
      <c r="Q54" s="52">
        <f t="shared" si="29"/>
        <v>-0.1449981720232251</v>
      </c>
    </row>
    <row r="55" spans="1:17" ht="20.100000000000001" customHeight="1" x14ac:dyDescent="0.25">
      <c r="A55" s="8"/>
      <c r="B55" s="3" t="s">
        <v>8</v>
      </c>
      <c r="C55" s="31">
        <v>442.72</v>
      </c>
      <c r="D55" s="141">
        <v>983.72</v>
      </c>
      <c r="E55" s="214">
        <f t="shared" si="21"/>
        <v>3.1517756680668777E-3</v>
      </c>
      <c r="F55" s="215">
        <f t="shared" si="22"/>
        <v>6.565842507883256E-3</v>
      </c>
      <c r="G55" s="52">
        <f t="shared" si="23"/>
        <v>1.2219913263462232</v>
      </c>
      <c r="I55" s="31">
        <v>414.56499999999994</v>
      </c>
      <c r="J55" s="141">
        <v>692.45400000000006</v>
      </c>
      <c r="K55" s="214">
        <f t="shared" si="24"/>
        <v>1.0361276426078559E-2</v>
      </c>
      <c r="L55" s="215">
        <f t="shared" si="25"/>
        <v>1.609801896823651E-2</v>
      </c>
      <c r="M55" s="52">
        <f t="shared" si="26"/>
        <v>0.67031466718126265</v>
      </c>
      <c r="O55" s="27">
        <f t="shared" si="27"/>
        <v>9.3640449945789648</v>
      </c>
      <c r="P55" s="143">
        <f t="shared" si="28"/>
        <v>7.0391371528483715</v>
      </c>
      <c r="Q55" s="52">
        <f t="shared" si="29"/>
        <v>-0.24828029372739341</v>
      </c>
    </row>
    <row r="56" spans="1:17" ht="20.100000000000001" customHeight="1" x14ac:dyDescent="0.25">
      <c r="A56" s="32"/>
      <c r="B56" s="33" t="s">
        <v>9</v>
      </c>
      <c r="C56" s="211">
        <v>43.769999999999996</v>
      </c>
      <c r="D56" s="212">
        <v>189.01999999999995</v>
      </c>
      <c r="E56" s="218">
        <f t="shared" si="21"/>
        <v>3.1160376985744313E-4</v>
      </c>
      <c r="F56" s="219">
        <f t="shared" si="22"/>
        <v>1.2616146371326115E-3</v>
      </c>
      <c r="G56" s="52">
        <f t="shared" si="23"/>
        <v>3.3184829792095032</v>
      </c>
      <c r="I56" s="211">
        <v>58.531999999999996</v>
      </c>
      <c r="J56" s="212">
        <v>113.20599999999999</v>
      </c>
      <c r="K56" s="218">
        <f t="shared" si="24"/>
        <v>1.4628978128188106E-3</v>
      </c>
      <c r="L56" s="219">
        <f t="shared" si="25"/>
        <v>2.6317882997544707E-3</v>
      </c>
      <c r="M56" s="52">
        <f t="shared" si="26"/>
        <v>0.93408733684138578</v>
      </c>
      <c r="O56" s="27">
        <f t="shared" si="27"/>
        <v>13.372629655014851</v>
      </c>
      <c r="P56" s="143">
        <f t="shared" si="28"/>
        <v>5.9891016823616559</v>
      </c>
      <c r="Q56" s="52">
        <f t="shared" si="29"/>
        <v>-0.55213732550234118</v>
      </c>
    </row>
    <row r="57" spans="1:17" ht="20.100000000000001" customHeight="1" x14ac:dyDescent="0.25">
      <c r="A57" s="8" t="s">
        <v>129</v>
      </c>
      <c r="B57" s="3"/>
      <c r="C57" s="19">
        <v>142.13999999999999</v>
      </c>
      <c r="D57" s="140">
        <v>65.98</v>
      </c>
      <c r="E57" s="214">
        <f t="shared" si="21"/>
        <v>1.011911351325953E-3</v>
      </c>
      <c r="F57" s="215">
        <f t="shared" si="22"/>
        <v>4.4038373589043353E-4</v>
      </c>
      <c r="G57" s="54">
        <f t="shared" si="23"/>
        <v>-0.53580976502040234</v>
      </c>
      <c r="I57" s="19">
        <v>99.727000000000004</v>
      </c>
      <c r="J57" s="140">
        <v>152.53400000000002</v>
      </c>
      <c r="K57" s="214">
        <f t="shared" si="24"/>
        <v>2.4924897522548613E-3</v>
      </c>
      <c r="L57" s="215">
        <f t="shared" si="25"/>
        <v>3.5460770322663861E-3</v>
      </c>
      <c r="M57" s="54">
        <f t="shared" si="26"/>
        <v>0.52951557752664791</v>
      </c>
      <c r="O57" s="238">
        <f t="shared" si="27"/>
        <v>7.0161108766005356</v>
      </c>
      <c r="P57" s="239">
        <f t="shared" si="28"/>
        <v>23.118217641709609</v>
      </c>
      <c r="Q57" s="54">
        <f t="shared" si="29"/>
        <v>2.295018857072411</v>
      </c>
    </row>
    <row r="58" spans="1:17" ht="20.100000000000001" customHeight="1" x14ac:dyDescent="0.25">
      <c r="A58" s="8" t="s">
        <v>10</v>
      </c>
      <c r="C58" s="19">
        <v>941.13999999999987</v>
      </c>
      <c r="D58" s="140">
        <v>1128.0799999999997</v>
      </c>
      <c r="E58" s="214">
        <f t="shared" si="21"/>
        <v>6.7000861769164729E-3</v>
      </c>
      <c r="F58" s="215">
        <f t="shared" si="22"/>
        <v>7.5293738221170062E-3</v>
      </c>
      <c r="G58" s="52">
        <f t="shared" si="23"/>
        <v>0.19863144696856988</v>
      </c>
      <c r="I58" s="19">
        <v>709.154</v>
      </c>
      <c r="J58" s="140">
        <v>949.15099999999984</v>
      </c>
      <c r="K58" s="214">
        <f t="shared" si="24"/>
        <v>1.7723977235558512E-2</v>
      </c>
      <c r="L58" s="215">
        <f t="shared" si="25"/>
        <v>2.2065654616365345E-2</v>
      </c>
      <c r="M58" s="52">
        <f t="shared" si="26"/>
        <v>0.33842719634945279</v>
      </c>
      <c r="O58" s="27">
        <f t="shared" si="27"/>
        <v>7.5350532333127918</v>
      </c>
      <c r="P58" s="143">
        <f t="shared" si="28"/>
        <v>8.4138624920218437</v>
      </c>
      <c r="Q58" s="52">
        <f t="shared" si="29"/>
        <v>0.11662946916204901</v>
      </c>
    </row>
    <row r="59" spans="1:17" ht="20.100000000000001" customHeight="1" thickBot="1" x14ac:dyDescent="0.3">
      <c r="A59" s="8" t="s">
        <v>11</v>
      </c>
      <c r="B59" s="10"/>
      <c r="C59" s="21">
        <v>751.57999999999993</v>
      </c>
      <c r="D59" s="142">
        <v>1552.7500000000002</v>
      </c>
      <c r="E59" s="220">
        <f t="shared" si="21"/>
        <v>5.3505862771180517E-3</v>
      </c>
      <c r="F59" s="221">
        <f t="shared" si="22"/>
        <v>1.0363835191025624E-2</v>
      </c>
      <c r="G59" s="55">
        <f t="shared" si="23"/>
        <v>1.065981000026611</v>
      </c>
      <c r="I59" s="21">
        <v>182.97700000000003</v>
      </c>
      <c r="J59" s="142">
        <v>347.661</v>
      </c>
      <c r="K59" s="220">
        <f t="shared" si="24"/>
        <v>4.5731677218640672E-3</v>
      </c>
      <c r="L59" s="221">
        <f t="shared" si="25"/>
        <v>8.0823468021212572E-3</v>
      </c>
      <c r="M59" s="55">
        <f t="shared" si="26"/>
        <v>0.90002568628844026</v>
      </c>
      <c r="O59" s="240">
        <f t="shared" si="27"/>
        <v>2.4345645174166428</v>
      </c>
      <c r="P59" s="241">
        <f t="shared" si="28"/>
        <v>2.2390017710513601</v>
      </c>
      <c r="Q59" s="55">
        <f t="shared" si="29"/>
        <v>-8.0327608887029042E-2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140466.85000000003</v>
      </c>
      <c r="D60" s="226">
        <f>D48+D49+D50+D53+D57+D58+D59</f>
        <v>149823.88</v>
      </c>
      <c r="E60" s="222">
        <f>E48+E49+E50+E53+E57+E58+E59</f>
        <v>0.99999999999999978</v>
      </c>
      <c r="F60" s="223">
        <f>F48+F49+F50+F53+F57+F58+F59</f>
        <v>0.99999999999999967</v>
      </c>
      <c r="G60" s="55">
        <f t="shared" si="23"/>
        <v>6.6613795354562078E-2</v>
      </c>
      <c r="H60" s="1"/>
      <c r="I60" s="213">
        <f>I48+I49+I50+I53+I57+I58+I59</f>
        <v>40010.997000000003</v>
      </c>
      <c r="J60" s="226">
        <f>J48+J49+J50+J53+J57+J58+J59</f>
        <v>43014.858</v>
      </c>
      <c r="K60" s="222">
        <f>K48+K49+K50+K53+K57+K58+K59</f>
        <v>1</v>
      </c>
      <c r="L60" s="223">
        <f>L48+L49+L50+L53+L57+L58+L59</f>
        <v>1.0000000000000002</v>
      </c>
      <c r="M60" s="55">
        <f t="shared" si="26"/>
        <v>7.5075884762381626E-2</v>
      </c>
      <c r="N60" s="1"/>
      <c r="O60" s="24">
        <f t="shared" si="27"/>
        <v>2.8484298608532899</v>
      </c>
      <c r="P60" s="242">
        <f t="shared" si="28"/>
        <v>2.8710281698751894</v>
      </c>
      <c r="Q60" s="55">
        <f t="shared" si="29"/>
        <v>7.9336020635347015E-3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53" t="s">
        <v>16</v>
      </c>
      <c r="B4" s="341"/>
      <c r="C4" s="341"/>
      <c r="D4" s="341"/>
      <c r="E4" s="368" t="s">
        <v>1</v>
      </c>
      <c r="F4" s="369"/>
      <c r="G4" s="366" t="s">
        <v>104</v>
      </c>
      <c r="H4" s="366"/>
      <c r="I4" s="130" t="s">
        <v>0</v>
      </c>
      <c r="K4" s="370" t="s">
        <v>19</v>
      </c>
      <c r="L4" s="366"/>
      <c r="M4" s="364" t="s">
        <v>104</v>
      </c>
      <c r="N4" s="365"/>
      <c r="O4" s="130" t="s">
        <v>0</v>
      </c>
      <c r="Q4" s="376" t="s">
        <v>22</v>
      </c>
      <c r="R4" s="366"/>
      <c r="S4" s="130" t="s">
        <v>0</v>
      </c>
    </row>
    <row r="5" spans="1:19" x14ac:dyDescent="0.25">
      <c r="A5" s="367"/>
      <c r="B5" s="342"/>
      <c r="C5" s="342"/>
      <c r="D5" s="342"/>
      <c r="E5" s="371" t="s">
        <v>156</v>
      </c>
      <c r="F5" s="372"/>
      <c r="G5" s="373" t="str">
        <f>E5</f>
        <v>jan-jun</v>
      </c>
      <c r="H5" s="373"/>
      <c r="I5" s="131" t="s">
        <v>150</v>
      </c>
      <c r="K5" s="374" t="str">
        <f>E5</f>
        <v>jan-jun</v>
      </c>
      <c r="L5" s="373"/>
      <c r="M5" s="375" t="str">
        <f>E5</f>
        <v>jan-jun</v>
      </c>
      <c r="N5" s="363"/>
      <c r="O5" s="131" t="str">
        <f>I5</f>
        <v>2025 /2024</v>
      </c>
      <c r="Q5" s="374" t="str">
        <f>E5</f>
        <v>jan-jun</v>
      </c>
      <c r="R5" s="372"/>
      <c r="S5" s="131" t="str">
        <f>O5</f>
        <v>2025 /2024</v>
      </c>
    </row>
    <row r="6" spans="1:19" ht="19.5" customHeight="1" thickBot="1" x14ac:dyDescent="0.3">
      <c r="A6" s="354"/>
      <c r="B6" s="377"/>
      <c r="C6" s="377"/>
      <c r="D6" s="377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788633.59000000125</v>
      </c>
      <c r="F7" s="145">
        <v>793984.98</v>
      </c>
      <c r="G7" s="243">
        <f>E7/E15</f>
        <v>0.47281499992119042</v>
      </c>
      <c r="H7" s="244">
        <f>F7/F15</f>
        <v>0.46986282479985719</v>
      </c>
      <c r="I7" s="164">
        <f t="shared" ref="I7:I11" si="0">(F7-E7)/E7</f>
        <v>6.7856480726350048E-3</v>
      </c>
      <c r="J7" s="1"/>
      <c r="K7" s="17">
        <v>199412.97400000025</v>
      </c>
      <c r="L7" s="145">
        <v>204015.57399999991</v>
      </c>
      <c r="M7" s="243">
        <f>K7/K15</f>
        <v>0.43694750470760579</v>
      </c>
      <c r="N7" s="244">
        <f>L7/L15</f>
        <v>0.4491719703203565</v>
      </c>
      <c r="O7" s="164">
        <f t="shared" ref="O7:O18" si="1">(L7-K7)/K7</f>
        <v>2.3080744987032043E-2</v>
      </c>
      <c r="P7" s="1"/>
      <c r="Q7" s="187">
        <f t="shared" ref="Q7:Q18" si="2">(K7/E7)*10</f>
        <v>2.5285883904589959</v>
      </c>
      <c r="R7" s="188">
        <f t="shared" ref="R7:R18" si="3">(L7/F7)*10</f>
        <v>2.5695142746906861</v>
      </c>
      <c r="S7" s="55">
        <f>(R7-Q7)/Q7</f>
        <v>1.6185269372474345E-2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555030.43000000133</v>
      </c>
      <c r="F8" s="181">
        <v>563438.49</v>
      </c>
      <c r="G8" s="245">
        <f>E8/E7</f>
        <v>0.70378745850782298</v>
      </c>
      <c r="H8" s="246">
        <f>F8/F7</f>
        <v>0.7096336885365262</v>
      </c>
      <c r="I8" s="206">
        <f t="shared" si="0"/>
        <v>1.5148827065209088E-2</v>
      </c>
      <c r="K8" s="180">
        <v>176998.69500000024</v>
      </c>
      <c r="L8" s="181">
        <v>180900.8459999999</v>
      </c>
      <c r="M8" s="250">
        <f>K8/K7</f>
        <v>0.88759869255046575</v>
      </c>
      <c r="N8" s="246">
        <f>L8/L7</f>
        <v>0.88670115939286076</v>
      </c>
      <c r="O8" s="207">
        <f t="shared" si="1"/>
        <v>2.2046213391571378E-2</v>
      </c>
      <c r="Q8" s="189">
        <f t="shared" si="2"/>
        <v>3.1889908270434795</v>
      </c>
      <c r="R8" s="190">
        <f t="shared" si="3"/>
        <v>3.2106582920879245</v>
      </c>
      <c r="S8" s="182">
        <f t="shared" ref="S8:S18" si="4">(R8-Q8)/Q8</f>
        <v>6.7944582532816541E-3</v>
      </c>
    </row>
    <row r="9" spans="1:19" ht="24" customHeight="1" x14ac:dyDescent="0.25">
      <c r="A9" s="8"/>
      <c r="B9" t="s">
        <v>37</v>
      </c>
      <c r="E9" s="19">
        <v>96198.289999999892</v>
      </c>
      <c r="F9" s="140">
        <v>89430.819999999963</v>
      </c>
      <c r="G9" s="247">
        <f>E9/E7</f>
        <v>0.1219809696414272</v>
      </c>
      <c r="H9" s="215">
        <f>F9/F7</f>
        <v>0.11263540526925328</v>
      </c>
      <c r="I9" s="182">
        <f t="shared" ref="I9:I10" si="5">(F9-E9)/E9</f>
        <v>-7.0349171487351134E-2</v>
      </c>
      <c r="K9" s="19">
        <v>13836.654</v>
      </c>
      <c r="L9" s="140">
        <v>13447.051999999985</v>
      </c>
      <c r="M9" s="247">
        <f>K9/K7</f>
        <v>6.9386929658849489E-2</v>
      </c>
      <c r="N9" s="215">
        <f>L9/L7</f>
        <v>6.5911889648189267E-2</v>
      </c>
      <c r="O9" s="182">
        <f t="shared" si="1"/>
        <v>-2.8157240905208391E-2</v>
      </c>
      <c r="Q9" s="189">
        <f t="shared" si="2"/>
        <v>1.4383471889157298</v>
      </c>
      <c r="R9" s="190">
        <f t="shared" si="3"/>
        <v>1.5036261548311858</v>
      </c>
      <c r="S9" s="182">
        <f t="shared" si="4"/>
        <v>4.5384707126702346E-2</v>
      </c>
    </row>
    <row r="10" spans="1:19" ht="24" customHeight="1" thickBot="1" x14ac:dyDescent="0.3">
      <c r="A10" s="8"/>
      <c r="B10" t="s">
        <v>36</v>
      </c>
      <c r="E10" s="19">
        <v>137404.87000000002</v>
      </c>
      <c r="F10" s="140">
        <v>141115.67000000001</v>
      </c>
      <c r="G10" s="247">
        <f>E10/E7</f>
        <v>0.17423157185074986</v>
      </c>
      <c r="H10" s="215">
        <f>F10/F7</f>
        <v>0.17773090619422047</v>
      </c>
      <c r="I10" s="186">
        <f t="shared" si="5"/>
        <v>2.7006320809444293E-2</v>
      </c>
      <c r="K10" s="19">
        <v>8577.6249999999964</v>
      </c>
      <c r="L10" s="140">
        <v>9667.6760000000013</v>
      </c>
      <c r="M10" s="247">
        <f>K10/K7</f>
        <v>4.3014377790684698E-2</v>
      </c>
      <c r="N10" s="215">
        <f>L10/L7</f>
        <v>4.7386950958949861E-2</v>
      </c>
      <c r="O10" s="209">
        <f t="shared" si="1"/>
        <v>0.12708074787601525</v>
      </c>
      <c r="Q10" s="189">
        <f t="shared" si="2"/>
        <v>0.62425916927107428</v>
      </c>
      <c r="R10" s="190">
        <f t="shared" si="3"/>
        <v>0.68508876441574496</v>
      </c>
      <c r="S10" s="182">
        <f t="shared" si="4"/>
        <v>9.7442854088469824E-2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879320.24000000302</v>
      </c>
      <c r="F11" s="145">
        <v>895837.96000000113</v>
      </c>
      <c r="G11" s="243">
        <f>E11/E15</f>
        <v>0.52718500007880964</v>
      </c>
      <c r="H11" s="244">
        <f>F11/F15</f>
        <v>0.53013717520014292</v>
      </c>
      <c r="I11" s="164">
        <f t="shared" si="0"/>
        <v>1.8784646649323177E-2</v>
      </c>
      <c r="J11" s="1"/>
      <c r="K11" s="17">
        <v>256964.44400000045</v>
      </c>
      <c r="L11" s="145">
        <v>250188.13300000012</v>
      </c>
      <c r="M11" s="243">
        <f>K11/K15</f>
        <v>0.56305249529239432</v>
      </c>
      <c r="N11" s="244">
        <f>L11/L15</f>
        <v>0.5508280296796435</v>
      </c>
      <c r="O11" s="164">
        <f t="shared" si="1"/>
        <v>-2.6370617251623825E-2</v>
      </c>
      <c r="Q11" s="191">
        <f t="shared" si="2"/>
        <v>2.922307849981931</v>
      </c>
      <c r="R11" s="192">
        <f t="shared" si="3"/>
        <v>2.7927833399692039</v>
      </c>
      <c r="S11" s="57">
        <f t="shared" si="4"/>
        <v>-4.4322678055129613E-2</v>
      </c>
    </row>
    <row r="12" spans="1:19" s="3" customFormat="1" ht="24" customHeight="1" x14ac:dyDescent="0.25">
      <c r="A12" s="46"/>
      <c r="B12" s="3" t="s">
        <v>33</v>
      </c>
      <c r="E12" s="31">
        <v>671123.54000000306</v>
      </c>
      <c r="F12" s="141">
        <v>661950.47000000114</v>
      </c>
      <c r="G12" s="247">
        <f>E12/E11</f>
        <v>0.76322994680527401</v>
      </c>
      <c r="H12" s="215">
        <f>F12/F11</f>
        <v>0.73891763863187965</v>
      </c>
      <c r="I12" s="206">
        <f t="shared" ref="I12:I18" si="6">(F12-E12)/E12</f>
        <v>-1.3668228654297964E-2</v>
      </c>
      <c r="K12" s="31">
        <v>235748.01300000044</v>
      </c>
      <c r="L12" s="141">
        <v>226494.65700000012</v>
      </c>
      <c r="M12" s="247">
        <f>K12/K11</f>
        <v>0.91743437080345647</v>
      </c>
      <c r="N12" s="215">
        <f>L12/L11</f>
        <v>0.90529736276500383</v>
      </c>
      <c r="O12" s="206">
        <f t="shared" si="1"/>
        <v>-3.9251045564487122E-2</v>
      </c>
      <c r="Q12" s="189">
        <f t="shared" si="2"/>
        <v>3.512736462797883</v>
      </c>
      <c r="R12" s="190">
        <f t="shared" si="3"/>
        <v>3.4216254427615973</v>
      </c>
      <c r="S12" s="182">
        <f t="shared" si="4"/>
        <v>-2.5937334326445901E-2</v>
      </c>
    </row>
    <row r="13" spans="1:19" ht="24" customHeight="1" x14ac:dyDescent="0.25">
      <c r="A13" s="8"/>
      <c r="B13" s="3" t="s">
        <v>37</v>
      </c>
      <c r="D13" s="3"/>
      <c r="E13" s="19">
        <v>70617.300000000061</v>
      </c>
      <c r="F13" s="140">
        <v>80142.589999999938</v>
      </c>
      <c r="G13" s="247">
        <f>E13/E11</f>
        <v>8.0308966844661531E-2</v>
      </c>
      <c r="H13" s="215">
        <f>F13/F11</f>
        <v>8.9461033778921173E-2</v>
      </c>
      <c r="I13" s="182">
        <f t="shared" ref="I13:I14" si="7">(F13-E13)/E13</f>
        <v>0.13488606899442301</v>
      </c>
      <c r="K13" s="19">
        <v>8758.8939999999984</v>
      </c>
      <c r="L13" s="140">
        <v>9999.0439999999981</v>
      </c>
      <c r="M13" s="247">
        <f>K13/K11</f>
        <v>3.4086015417759442E-2</v>
      </c>
      <c r="N13" s="215">
        <f>L13/L11</f>
        <v>3.9966100230661196E-2</v>
      </c>
      <c r="O13" s="182">
        <f t="shared" si="1"/>
        <v>0.14158751093459973</v>
      </c>
      <c r="Q13" s="189">
        <f t="shared" si="2"/>
        <v>1.2403326097146155</v>
      </c>
      <c r="R13" s="190">
        <f t="shared" si="3"/>
        <v>1.2476567078753016</v>
      </c>
      <c r="S13" s="182">
        <f t="shared" si="4"/>
        <v>5.9049468693492726E-3</v>
      </c>
    </row>
    <row r="14" spans="1:19" ht="24" customHeight="1" thickBot="1" x14ac:dyDescent="0.3">
      <c r="A14" s="8"/>
      <c r="B14" t="s">
        <v>36</v>
      </c>
      <c r="E14" s="19">
        <v>137579.39999999991</v>
      </c>
      <c r="F14" s="140">
        <v>153744.9</v>
      </c>
      <c r="G14" s="247">
        <f>E14/E11</f>
        <v>0.1564610863500645</v>
      </c>
      <c r="H14" s="215">
        <f>F14/F11</f>
        <v>0.17162132758919907</v>
      </c>
      <c r="I14" s="186">
        <f t="shared" si="7"/>
        <v>0.11749942215186357</v>
      </c>
      <c r="K14" s="19">
        <v>12457.537000000002</v>
      </c>
      <c r="L14" s="140">
        <v>13694.431999999995</v>
      </c>
      <c r="M14" s="247">
        <f>K14/K11</f>
        <v>4.8479613778784042E-2</v>
      </c>
      <c r="N14" s="215">
        <f>L14/L11</f>
        <v>5.4736537004335006E-2</v>
      </c>
      <c r="O14" s="209">
        <f t="shared" si="1"/>
        <v>9.9288888325195654E-2</v>
      </c>
      <c r="Q14" s="189">
        <f t="shared" si="2"/>
        <v>0.9054798174726747</v>
      </c>
      <c r="R14" s="190">
        <f t="shared" si="3"/>
        <v>0.89072431020476106</v>
      </c>
      <c r="S14" s="182">
        <f t="shared" si="4"/>
        <v>-1.6295788137054665E-2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1667953.8300000043</v>
      </c>
      <c r="F15" s="145">
        <v>1689822.9400000009</v>
      </c>
      <c r="G15" s="243">
        <f>G7+G11</f>
        <v>1</v>
      </c>
      <c r="H15" s="244">
        <f>H7+H11</f>
        <v>1</v>
      </c>
      <c r="I15" s="164">
        <f t="shared" si="6"/>
        <v>1.3111340138231856E-2</v>
      </c>
      <c r="J15" s="1"/>
      <c r="K15" s="17">
        <v>456377.41800000065</v>
      </c>
      <c r="L15" s="145">
        <v>454203.70699999999</v>
      </c>
      <c r="M15" s="243">
        <f>M7+M11</f>
        <v>1</v>
      </c>
      <c r="N15" s="244">
        <f>N7+N11</f>
        <v>1</v>
      </c>
      <c r="O15" s="164">
        <f t="shared" si="1"/>
        <v>-4.7629679170511623E-3</v>
      </c>
      <c r="Q15" s="191">
        <f t="shared" si="2"/>
        <v>2.7361513837586227</v>
      </c>
      <c r="R15" s="192">
        <f t="shared" si="3"/>
        <v>2.6878775062670162</v>
      </c>
      <c r="S15" s="57">
        <f t="shared" si="4"/>
        <v>-1.7642984879474459E-2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1226153.9700000044</v>
      </c>
      <c r="F16" s="181">
        <f t="shared" ref="F16:F17" si="8">F8+F12</f>
        <v>1225388.9600000011</v>
      </c>
      <c r="G16" s="245">
        <f>E16/E15</f>
        <v>0.73512464670559929</v>
      </c>
      <c r="H16" s="246">
        <f>F16/F15</f>
        <v>0.72515819911877899</v>
      </c>
      <c r="I16" s="207">
        <f t="shared" si="6"/>
        <v>-6.2391022556756569E-4</v>
      </c>
      <c r="J16" s="3"/>
      <c r="K16" s="180">
        <f t="shared" ref="K16:L18" si="9">K8+K12</f>
        <v>412746.70800000068</v>
      </c>
      <c r="L16" s="181">
        <f t="shared" si="9"/>
        <v>407395.50300000003</v>
      </c>
      <c r="M16" s="250">
        <f>K16/K15</f>
        <v>0.90439774563955333</v>
      </c>
      <c r="N16" s="246">
        <f>L16/L15</f>
        <v>0.89694446945586037</v>
      </c>
      <c r="O16" s="207">
        <f t="shared" si="1"/>
        <v>-1.2964864155865412E-2</v>
      </c>
      <c r="P16" s="3"/>
      <c r="Q16" s="189">
        <f t="shared" si="2"/>
        <v>3.3661898758114299</v>
      </c>
      <c r="R16" s="190">
        <f t="shared" si="3"/>
        <v>3.3246219469775511</v>
      </c>
      <c r="S16" s="182">
        <f t="shared" si="4"/>
        <v>-1.2348658384535947E-2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166815.58999999997</v>
      </c>
      <c r="F17" s="140">
        <f t="shared" si="8"/>
        <v>169573.40999999992</v>
      </c>
      <c r="G17" s="248">
        <f>E17/E15</f>
        <v>0.10001211484373014</v>
      </c>
      <c r="H17" s="215">
        <f>F17/F15</f>
        <v>0.10034980943032992</v>
      </c>
      <c r="I17" s="182">
        <f t="shared" si="6"/>
        <v>1.6532147864596763E-2</v>
      </c>
      <c r="K17" s="19">
        <f t="shared" si="9"/>
        <v>22595.547999999999</v>
      </c>
      <c r="L17" s="140">
        <f t="shared" si="9"/>
        <v>23446.095999999983</v>
      </c>
      <c r="M17" s="247">
        <f>K17/K15</f>
        <v>4.9510661809300929E-2</v>
      </c>
      <c r="N17" s="215">
        <f>L17/L15</f>
        <v>5.1620221584849336E-2</v>
      </c>
      <c r="O17" s="182">
        <f t="shared" si="1"/>
        <v>3.7642282453162208E-2</v>
      </c>
      <c r="Q17" s="189">
        <f t="shared" si="2"/>
        <v>1.3545225599118167</v>
      </c>
      <c r="R17" s="190">
        <f t="shared" si="3"/>
        <v>1.382651678703636</v>
      </c>
      <c r="S17" s="182">
        <f t="shared" si="4"/>
        <v>2.0766814539914809E-2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274984.2699999999</v>
      </c>
      <c r="F18" s="142">
        <f>F10+F14</f>
        <v>294860.57</v>
      </c>
      <c r="G18" s="249">
        <f>E18/E15</f>
        <v>0.16486323845067055</v>
      </c>
      <c r="H18" s="221">
        <f>F18/F15</f>
        <v>0.17449199145089123</v>
      </c>
      <c r="I18" s="208">
        <f t="shared" si="6"/>
        <v>7.2281589052348744E-2</v>
      </c>
      <c r="K18" s="21">
        <f t="shared" si="9"/>
        <v>21035.161999999997</v>
      </c>
      <c r="L18" s="142">
        <f t="shared" si="9"/>
        <v>23362.107999999997</v>
      </c>
      <c r="M18" s="249">
        <f>K18/K15</f>
        <v>4.6091592551145831E-2</v>
      </c>
      <c r="N18" s="221">
        <f>L18/L15</f>
        <v>5.1435308959290368E-2</v>
      </c>
      <c r="O18" s="208">
        <f t="shared" si="1"/>
        <v>0.11062172946421807</v>
      </c>
      <c r="Q18" s="193">
        <f t="shared" si="2"/>
        <v>0.76495873745796461</v>
      </c>
      <c r="R18" s="194">
        <f t="shared" si="3"/>
        <v>0.79231034519128807</v>
      </c>
      <c r="S18" s="186">
        <f t="shared" si="4"/>
        <v>3.5755664186823487E-2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160</v>
      </c>
      <c r="B1" s="4"/>
    </row>
    <row r="3" spans="1:19" ht="15.75" thickBot="1" x14ac:dyDescent="0.3"/>
    <row r="4" spans="1:19" x14ac:dyDescent="0.25">
      <c r="A4" s="353" t="s">
        <v>16</v>
      </c>
      <c r="B4" s="341"/>
      <c r="C4" s="341"/>
      <c r="D4" s="341"/>
      <c r="E4" s="368" t="s">
        <v>1</v>
      </c>
      <c r="F4" s="369"/>
      <c r="G4" s="366" t="s">
        <v>104</v>
      </c>
      <c r="H4" s="366"/>
      <c r="I4" s="130" t="s">
        <v>0</v>
      </c>
      <c r="K4" s="370" t="s">
        <v>19</v>
      </c>
      <c r="L4" s="366"/>
      <c r="M4" s="364" t="s">
        <v>13</v>
      </c>
      <c r="N4" s="365"/>
      <c r="O4" s="130" t="s">
        <v>0</v>
      </c>
      <c r="Q4" s="376" t="s">
        <v>22</v>
      </c>
      <c r="R4" s="366"/>
      <c r="S4" s="130" t="s">
        <v>0</v>
      </c>
    </row>
    <row r="5" spans="1:19" x14ac:dyDescent="0.25">
      <c r="A5" s="367"/>
      <c r="B5" s="342"/>
      <c r="C5" s="342"/>
      <c r="D5" s="342"/>
      <c r="E5" s="371" t="s">
        <v>63</v>
      </c>
      <c r="F5" s="372"/>
      <c r="G5" s="373" t="str">
        <f>E5</f>
        <v>jun</v>
      </c>
      <c r="H5" s="373"/>
      <c r="I5" s="131" t="s">
        <v>150</v>
      </c>
      <c r="K5" s="374" t="str">
        <f>E5</f>
        <v>jun</v>
      </c>
      <c r="L5" s="373"/>
      <c r="M5" s="375" t="str">
        <f>E5</f>
        <v>jun</v>
      </c>
      <c r="N5" s="363"/>
      <c r="O5" s="131" t="str">
        <f>I5</f>
        <v>2025 /2024</v>
      </c>
      <c r="Q5" s="374" t="str">
        <f>E5</f>
        <v>jun</v>
      </c>
      <c r="R5" s="372"/>
      <c r="S5" s="131" t="str">
        <f>O5</f>
        <v>2025 /2024</v>
      </c>
    </row>
    <row r="6" spans="1:19" ht="19.5" customHeight="1" thickBot="1" x14ac:dyDescent="0.3">
      <c r="A6" s="354"/>
      <c r="B6" s="377"/>
      <c r="C6" s="377"/>
      <c r="D6" s="377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136448.88000000006</v>
      </c>
      <c r="F7" s="145">
        <v>127083.41999999995</v>
      </c>
      <c r="G7" s="243">
        <f>E7/E15</f>
        <v>0.49274513946896425</v>
      </c>
      <c r="H7" s="244">
        <f>F7/F15</f>
        <v>0.45893849674602288</v>
      </c>
      <c r="I7" s="164">
        <f t="shared" ref="I7:I18" si="0">(F7-E7)/E7</f>
        <v>-6.863713355507281E-2</v>
      </c>
      <c r="J7" s="1"/>
      <c r="K7" s="17">
        <v>32505.955000000013</v>
      </c>
      <c r="L7" s="145">
        <v>33174.585000000006</v>
      </c>
      <c r="M7" s="243">
        <f>K7/K15</f>
        <v>0.44825318913017714</v>
      </c>
      <c r="N7" s="244">
        <f>L7/L15</f>
        <v>0.43542233272397096</v>
      </c>
      <c r="O7" s="164">
        <f t="shared" ref="O7:O18" si="1">(L7-K7)/K7</f>
        <v>2.056946181092029E-2</v>
      </c>
      <c r="P7" s="1"/>
      <c r="Q7" s="187">
        <f t="shared" ref="Q7:R18" si="2">(K7/E7)*10</f>
        <v>2.3822808219459182</v>
      </c>
      <c r="R7" s="188">
        <f t="shared" si="2"/>
        <v>2.6104573672946492</v>
      </c>
      <c r="S7" s="55">
        <f>(R7-Q7)/Q7</f>
        <v>9.5780708658162975E-2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89167.720000000059</v>
      </c>
      <c r="F8" s="181">
        <v>90891.169999999955</v>
      </c>
      <c r="G8" s="245">
        <f>E8/E7</f>
        <v>0.65348810484923014</v>
      </c>
      <c r="H8" s="246">
        <f>F8/F7</f>
        <v>0.71520871880848014</v>
      </c>
      <c r="I8" s="206">
        <f t="shared" si="0"/>
        <v>1.9328182889501874E-2</v>
      </c>
      <c r="K8" s="180">
        <v>28306.703000000012</v>
      </c>
      <c r="L8" s="181">
        <v>29391.168000000009</v>
      </c>
      <c r="M8" s="250">
        <f>K8/K7</f>
        <v>0.87081591665281022</v>
      </c>
      <c r="N8" s="246">
        <f>L8/L7</f>
        <v>0.88595435330992089</v>
      </c>
      <c r="O8" s="207">
        <f t="shared" si="1"/>
        <v>3.8311243806811272E-2</v>
      </c>
      <c r="Q8" s="189">
        <f t="shared" si="2"/>
        <v>3.174546012839623</v>
      </c>
      <c r="R8" s="190">
        <f t="shared" si="2"/>
        <v>3.2336659325652892</v>
      </c>
      <c r="S8" s="182">
        <f t="shared" ref="S8:S18" si="3">(R8-Q8)/Q8</f>
        <v>1.8623110040475867E-2</v>
      </c>
    </row>
    <row r="9" spans="1:19" ht="24" customHeight="1" x14ac:dyDescent="0.25">
      <c r="A9" s="8"/>
      <c r="B9" t="s">
        <v>37</v>
      </c>
      <c r="E9" s="19">
        <v>16194.700000000004</v>
      </c>
      <c r="F9" s="140">
        <v>14997.939999999999</v>
      </c>
      <c r="G9" s="247">
        <f>E9/E7</f>
        <v>0.11868693975355457</v>
      </c>
      <c r="H9" s="215">
        <f>F9/F7</f>
        <v>0.1180164965657991</v>
      </c>
      <c r="I9" s="182">
        <f t="shared" si="0"/>
        <v>-7.3898250662254028E-2</v>
      </c>
      <c r="K9" s="19">
        <v>2305.7830000000004</v>
      </c>
      <c r="L9" s="140">
        <v>2286.6990000000001</v>
      </c>
      <c r="M9" s="247">
        <f>K9/K7</f>
        <v>7.0934171907885785E-2</v>
      </c>
      <c r="N9" s="215">
        <f>L9/L7</f>
        <v>6.8929242068890978E-2</v>
      </c>
      <c r="O9" s="182">
        <f t="shared" si="1"/>
        <v>-8.2765811006500975E-3</v>
      </c>
      <c r="Q9" s="189">
        <f t="shared" si="2"/>
        <v>1.423788646902999</v>
      </c>
      <c r="R9" s="190">
        <f t="shared" si="2"/>
        <v>1.524675388753389</v>
      </c>
      <c r="S9" s="182">
        <f t="shared" si="3"/>
        <v>7.0857947961473905E-2</v>
      </c>
    </row>
    <row r="10" spans="1:19" ht="24" customHeight="1" thickBot="1" x14ac:dyDescent="0.3">
      <c r="A10" s="8"/>
      <c r="B10" t="s">
        <v>36</v>
      </c>
      <c r="E10" s="19">
        <v>31086.460000000003</v>
      </c>
      <c r="F10" s="140">
        <v>21194.31</v>
      </c>
      <c r="G10" s="247">
        <f>E10/E7</f>
        <v>0.22782495539721534</v>
      </c>
      <c r="H10" s="215">
        <f>F10/F7</f>
        <v>0.16677478462572071</v>
      </c>
      <c r="I10" s="186">
        <f t="shared" si="0"/>
        <v>-0.31821410350358326</v>
      </c>
      <c r="K10" s="19">
        <v>1893.4689999999998</v>
      </c>
      <c r="L10" s="140">
        <v>1496.7180000000003</v>
      </c>
      <c r="M10" s="247">
        <f>K10/K7</f>
        <v>5.8249911439303942E-2</v>
      </c>
      <c r="N10" s="215">
        <f>L10/L7</f>
        <v>4.5116404621188176E-2</v>
      </c>
      <c r="O10" s="209">
        <f t="shared" si="1"/>
        <v>-0.20953657017886196</v>
      </c>
      <c r="Q10" s="189">
        <f t="shared" si="2"/>
        <v>0.60909765859477072</v>
      </c>
      <c r="R10" s="190">
        <f t="shared" si="2"/>
        <v>0.70618859495779773</v>
      </c>
      <c r="S10" s="182">
        <f t="shared" si="3"/>
        <v>0.1594012634805104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140466.84999999995</v>
      </c>
      <c r="F11" s="145">
        <v>149823.87999999995</v>
      </c>
      <c r="G11" s="243">
        <f>E11/E15</f>
        <v>0.50725486053103563</v>
      </c>
      <c r="H11" s="244">
        <f>F11/F15</f>
        <v>0.54106150325397695</v>
      </c>
      <c r="I11" s="164">
        <f t="shared" si="0"/>
        <v>6.6613795354562327E-2</v>
      </c>
      <c r="J11" s="1"/>
      <c r="K11" s="17">
        <v>40010.997000000061</v>
      </c>
      <c r="L11" s="145">
        <v>43014.857999999957</v>
      </c>
      <c r="M11" s="243">
        <f>K11/K15</f>
        <v>0.5517468108698228</v>
      </c>
      <c r="N11" s="244">
        <f>L11/L15</f>
        <v>0.56457766727602898</v>
      </c>
      <c r="O11" s="164">
        <f t="shared" si="1"/>
        <v>7.5075884762378975E-2</v>
      </c>
      <c r="Q11" s="191">
        <f t="shared" si="2"/>
        <v>2.8484298608532961</v>
      </c>
      <c r="R11" s="192">
        <f t="shared" si="2"/>
        <v>2.8710281698751876</v>
      </c>
      <c r="S11" s="57">
        <f t="shared" si="3"/>
        <v>7.9336020635318773E-3</v>
      </c>
    </row>
    <row r="12" spans="1:19" s="3" customFormat="1" ht="24" customHeight="1" x14ac:dyDescent="0.25">
      <c r="A12" s="46"/>
      <c r="B12" s="3" t="s">
        <v>33</v>
      </c>
      <c r="E12" s="31">
        <v>106412.65999999996</v>
      </c>
      <c r="F12" s="141">
        <v>109864.28999999995</v>
      </c>
      <c r="G12" s="247">
        <f>E12/E11</f>
        <v>0.75756422244821464</v>
      </c>
      <c r="H12" s="215">
        <f>F12/F11</f>
        <v>0.73328957973855691</v>
      </c>
      <c r="I12" s="206">
        <f t="shared" si="0"/>
        <v>3.2436272150324887E-2</v>
      </c>
      <c r="K12" s="31">
        <v>36545.701000000066</v>
      </c>
      <c r="L12" s="141">
        <v>38895.189999999959</v>
      </c>
      <c r="M12" s="247">
        <f>K12/K11</f>
        <v>0.91339141086636788</v>
      </c>
      <c r="N12" s="215">
        <f>L12/L11</f>
        <v>0.90422686040251488</v>
      </c>
      <c r="O12" s="206">
        <f t="shared" si="1"/>
        <v>6.4289066448606033E-2</v>
      </c>
      <c r="Q12" s="189">
        <f t="shared" si="2"/>
        <v>3.4343377000443445</v>
      </c>
      <c r="R12" s="190">
        <f t="shared" si="2"/>
        <v>3.5402941210469727</v>
      </c>
      <c r="S12" s="182">
        <f t="shared" si="3"/>
        <v>3.0852068217187882E-2</v>
      </c>
    </row>
    <row r="13" spans="1:19" ht="24" customHeight="1" x14ac:dyDescent="0.25">
      <c r="A13" s="8"/>
      <c r="B13" s="3" t="s">
        <v>37</v>
      </c>
      <c r="D13" s="3"/>
      <c r="E13" s="19">
        <v>11082.679999999997</v>
      </c>
      <c r="F13" s="140">
        <v>13245.380000000006</v>
      </c>
      <c r="G13" s="247">
        <f>E13/E11</f>
        <v>7.8898900345526365E-2</v>
      </c>
      <c r="H13" s="215">
        <f>F13/F11</f>
        <v>8.8406334157145119E-2</v>
      </c>
      <c r="I13" s="182">
        <f t="shared" si="0"/>
        <v>0.19514233019450264</v>
      </c>
      <c r="K13" s="19">
        <v>1414.0980000000004</v>
      </c>
      <c r="L13" s="140">
        <v>1734.0760000000002</v>
      </c>
      <c r="M13" s="247">
        <f>K13/K11</f>
        <v>3.5342733399020228E-2</v>
      </c>
      <c r="N13" s="215">
        <f>L13/L11</f>
        <v>4.0313419144612825E-2</v>
      </c>
      <c r="O13" s="182">
        <f t="shared" si="1"/>
        <v>0.22627710384994515</v>
      </c>
      <c r="Q13" s="189">
        <f t="shared" si="2"/>
        <v>1.2759531088148361</v>
      </c>
      <c r="R13" s="190">
        <f t="shared" si="2"/>
        <v>1.309193092232914</v>
      </c>
      <c r="S13" s="182">
        <f t="shared" si="3"/>
        <v>2.6051101085487933E-2</v>
      </c>
    </row>
    <row r="14" spans="1:19" ht="24" customHeight="1" thickBot="1" x14ac:dyDescent="0.3">
      <c r="A14" s="8"/>
      <c r="B14" t="s">
        <v>36</v>
      </c>
      <c r="E14" s="19">
        <v>22971.510000000006</v>
      </c>
      <c r="F14" s="140">
        <v>26714.21</v>
      </c>
      <c r="G14" s="247">
        <f>E14/E11</f>
        <v>0.16353687720625909</v>
      </c>
      <c r="H14" s="215">
        <f>F14/F11</f>
        <v>0.17830408610429799</v>
      </c>
      <c r="I14" s="186">
        <f t="shared" si="0"/>
        <v>0.16292790504411736</v>
      </c>
      <c r="K14" s="19">
        <v>2051.1979999999999</v>
      </c>
      <c r="L14" s="140">
        <v>2385.5919999999996</v>
      </c>
      <c r="M14" s="247">
        <f>K14/K11</f>
        <v>5.1265855734612079E-2</v>
      </c>
      <c r="N14" s="215">
        <f>L14/L11</f>
        <v>5.5459720452872403E-2</v>
      </c>
      <c r="O14" s="209">
        <f t="shared" si="1"/>
        <v>0.16302375489835685</v>
      </c>
      <c r="Q14" s="189">
        <f t="shared" si="2"/>
        <v>0.89293128749481387</v>
      </c>
      <c r="R14" s="190">
        <f t="shared" si="2"/>
        <v>0.89300488391758537</v>
      </c>
      <c r="S14" s="182">
        <f t="shared" si="3"/>
        <v>8.2421149087489034E-5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276915.73000000004</v>
      </c>
      <c r="F15" s="145">
        <v>276907.29999999993</v>
      </c>
      <c r="G15" s="243">
        <f>G7+G11</f>
        <v>0.99999999999999989</v>
      </c>
      <c r="H15" s="244">
        <f>H7+H11</f>
        <v>0.99999999999999978</v>
      </c>
      <c r="I15" s="164">
        <f t="shared" si="0"/>
        <v>-3.0442474322818098E-5</v>
      </c>
      <c r="J15" s="1"/>
      <c r="K15" s="17">
        <v>72516.952000000078</v>
      </c>
      <c r="L15" s="145">
        <v>76189.44299999997</v>
      </c>
      <c r="M15" s="243">
        <f>M7+M11</f>
        <v>1</v>
      </c>
      <c r="N15" s="244">
        <f>N7+N11</f>
        <v>1</v>
      </c>
      <c r="O15" s="164">
        <f t="shared" si="1"/>
        <v>5.064320684630938E-2</v>
      </c>
      <c r="Q15" s="191">
        <f t="shared" si="2"/>
        <v>2.6187371876635561</v>
      </c>
      <c r="R15" s="192">
        <f t="shared" si="2"/>
        <v>2.7514421974429704</v>
      </c>
      <c r="S15" s="57">
        <f t="shared" si="3"/>
        <v>5.0675191998863382E-2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195580.38</v>
      </c>
      <c r="F16" s="181">
        <f t="shared" ref="F16:F17" si="4">F8+F12</f>
        <v>200755.4599999999</v>
      </c>
      <c r="G16" s="245">
        <f>E16/E15</f>
        <v>0.70628122136651461</v>
      </c>
      <c r="H16" s="246">
        <f>F16/F15</f>
        <v>0.7249915766034335</v>
      </c>
      <c r="I16" s="207">
        <f t="shared" si="0"/>
        <v>2.6460118341113253E-2</v>
      </c>
      <c r="J16" s="3"/>
      <c r="K16" s="180">
        <f t="shared" ref="K16:L18" si="5">K8+K12</f>
        <v>64852.404000000082</v>
      </c>
      <c r="L16" s="181">
        <f t="shared" si="5"/>
        <v>68286.357999999964</v>
      </c>
      <c r="M16" s="250">
        <f>K16/K15</f>
        <v>0.89430680980634725</v>
      </c>
      <c r="N16" s="246">
        <f>L16/L15</f>
        <v>0.89627060273954218</v>
      </c>
      <c r="O16" s="207">
        <f t="shared" si="1"/>
        <v>5.2950296183313067E-2</v>
      </c>
      <c r="P16" s="3"/>
      <c r="Q16" s="189">
        <f t="shared" si="2"/>
        <v>3.3158951833512171</v>
      </c>
      <c r="R16" s="190">
        <f t="shared" si="2"/>
        <v>3.4014695291475503</v>
      </c>
      <c r="S16" s="182">
        <f t="shared" si="3"/>
        <v>2.580731327877718E-2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27277.38</v>
      </c>
      <c r="F17" s="140">
        <f t="shared" si="4"/>
        <v>28243.320000000007</v>
      </c>
      <c r="G17" s="248">
        <f>E17/E15</f>
        <v>9.8504263372831857E-2</v>
      </c>
      <c r="H17" s="215">
        <f>F17/F15</f>
        <v>0.10199557758137837</v>
      </c>
      <c r="I17" s="182">
        <f t="shared" si="0"/>
        <v>3.5411758753956794E-2</v>
      </c>
      <c r="K17" s="19">
        <f t="shared" si="5"/>
        <v>3719.8810000000008</v>
      </c>
      <c r="L17" s="140">
        <f t="shared" si="5"/>
        <v>4020.7750000000005</v>
      </c>
      <c r="M17" s="247">
        <f>K17/K15</f>
        <v>5.1296709216349809E-2</v>
      </c>
      <c r="N17" s="215">
        <f>L17/L15</f>
        <v>5.2773387515118099E-2</v>
      </c>
      <c r="O17" s="182">
        <f t="shared" si="1"/>
        <v>8.088807141948888E-2</v>
      </c>
      <c r="Q17" s="189">
        <f t="shared" si="2"/>
        <v>1.3637237154008195</v>
      </c>
      <c r="R17" s="190">
        <f t="shared" si="2"/>
        <v>1.4236198152341861</v>
      </c>
      <c r="S17" s="182">
        <f t="shared" si="3"/>
        <v>4.3920993055226176E-2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54057.970000000008</v>
      </c>
      <c r="F18" s="142">
        <f>F10+F14</f>
        <v>47908.520000000004</v>
      </c>
      <c r="G18" s="249">
        <f>E18/E15</f>
        <v>0.19521451526065348</v>
      </c>
      <c r="H18" s="221">
        <f>F18/F15</f>
        <v>0.17301284581518803</v>
      </c>
      <c r="I18" s="208">
        <f t="shared" si="0"/>
        <v>-0.11375658390427912</v>
      </c>
      <c r="K18" s="21">
        <f t="shared" si="5"/>
        <v>3944.6669999999995</v>
      </c>
      <c r="L18" s="142">
        <f t="shared" si="5"/>
        <v>3882.31</v>
      </c>
      <c r="M18" s="249">
        <f>K18/K15</f>
        <v>5.4396480977303006E-2</v>
      </c>
      <c r="N18" s="221">
        <f>L18/L15</f>
        <v>5.0956009745339675E-2</v>
      </c>
      <c r="O18" s="208">
        <f t="shared" si="1"/>
        <v>-1.5807924978204629E-2</v>
      </c>
      <c r="Q18" s="193">
        <f t="shared" si="2"/>
        <v>0.72971053112057271</v>
      </c>
      <c r="R18" s="194">
        <f t="shared" si="2"/>
        <v>0.8103589925132314</v>
      </c>
      <c r="S18" s="186">
        <f t="shared" si="3"/>
        <v>0.1105211696325825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2025-08-09T13:27:59Z</dcterms:modified>
</cp:coreProperties>
</file>